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CANARIAS\"/>
    </mc:Choice>
  </mc:AlternateContent>
  <xr:revisionPtr revIDLastSave="0" documentId="13_ncr:1_{B5C7CA3F-99EC-44ED-927D-6ABA9CFF9D9D}" xr6:coauthVersionLast="47" xr6:coauthVersionMax="47" xr10:uidLastSave="{00000000-0000-0000-0000-000000000000}"/>
  <workbookProtection workbookAlgorithmName="SHA-512" workbookHashValue="zBc1GD7wTwxil6b0cfCWnGdvYPKI6DsUxgrGm7kTQ4PLP8+DM/eV+crXvNl62ZrqbjStig0QxpktUQSBs/Qdow==" workbookSaltValue="6k/zziuGjhVJyMGhHW1t2g==" workbookSpinCount="100000" lockStructure="1"/>
  <bookViews>
    <workbookView xWindow="-34510" yWindow="-1740" windowWidth="34620" windowHeight="13900" tabRatio="877" firstSheet="1" activeTab="1" xr2:uid="{00000000-000D-0000-FFFF-FFFF00000000}"/>
  </bookViews>
  <sheets>
    <sheet name="Instrucciones" sheetId="9" r:id="rId1"/>
    <sheet name="P1_LíneasExplotaciónINCREMENTAL" sheetId="12" r:id="rId2"/>
    <sheet name="P2_DatosExplotaciónINCREMENTAL" sheetId="1" r:id="rId3"/>
    <sheet name="P3_Plan Inversión_INCREMENTAL" sheetId="3" r:id="rId4"/>
    <sheet name="P4_Plan FinanciaciónINCREMENTAL" sheetId="4" r:id="rId5"/>
    <sheet name="E1_Resultadoempresasininversión" sheetId="13" r:id="rId6"/>
    <sheet name="E2_PJ_INDICADORES CONTABLES" sheetId="19" r:id="rId7"/>
    <sheet name="E2_PF_INDICADORES CONTABLES" sheetId="17" r:id="rId8"/>
    <sheet name="S1_CUENTA RESULTADOS SOLICITUD" sheetId="14" r:id="rId9"/>
    <sheet name="S2_Análisis económico dinámico" sheetId="11" r:id="rId10"/>
    <sheet name="S3.Análisis Financiero" sheetId="5" r:id="rId11"/>
    <sheet name="Análisis económico estático" sheetId="2" r:id="rId12"/>
    <sheet name="Análisis Punto Muerto" sheetId="8" r:id="rId13"/>
    <sheet name="Hoja2" sheetId="16"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8" i="19" l="1"/>
  <c r="F65" i="19" s="1"/>
  <c r="F61" i="19"/>
  <c r="D54" i="19"/>
  <c r="D53" i="19"/>
  <c r="D52" i="19"/>
  <c r="D38" i="19"/>
  <c r="F35" i="19" s="1"/>
  <c r="D32" i="19"/>
  <c r="D27" i="19"/>
  <c r="B11" i="19"/>
  <c r="B7" i="19"/>
  <c r="B5" i="17"/>
  <c r="K8" i="4"/>
  <c r="G44" i="19" l="1"/>
  <c r="F24" i="19"/>
  <c r="F21" i="17"/>
  <c r="F17" i="17"/>
  <c r="B9" i="17"/>
  <c r="C33" i="4"/>
  <c r="C32" i="4"/>
  <c r="C31" i="4"/>
  <c r="C30" i="4"/>
  <c r="C29" i="4"/>
  <c r="D28" i="4"/>
  <c r="C28" i="4"/>
  <c r="C62" i="4" s="1"/>
  <c r="C25" i="4"/>
  <c r="C24" i="4"/>
  <c r="C23" i="4"/>
  <c r="C22" i="4"/>
  <c r="C21" i="4"/>
  <c r="C20" i="4"/>
  <c r="D20" i="4" s="1"/>
  <c r="E20" i="4" s="1"/>
  <c r="F20" i="4" s="1"/>
  <c r="C13" i="4"/>
  <c r="C47" i="4" s="1"/>
  <c r="C14" i="4"/>
  <c r="C15" i="4"/>
  <c r="C16" i="4"/>
  <c r="C17" i="4"/>
  <c r="C12" i="4"/>
  <c r="D12" i="4" s="1"/>
  <c r="D10" i="4"/>
  <c r="F10" i="4"/>
  <c r="E37" i="4" s="1"/>
  <c r="E10" i="4"/>
  <c r="C10" i="4"/>
  <c r="K2" i="4"/>
  <c r="F5" i="4" s="1"/>
  <c r="I54" i="12"/>
  <c r="C47" i="1" s="1"/>
  <c r="D6" i="14" s="1"/>
  <c r="I55" i="12"/>
  <c r="C48" i="1" s="1"/>
  <c r="E6" i="14" s="1"/>
  <c r="I53" i="12"/>
  <c r="C46" i="1" s="1"/>
  <c r="C6" i="14" s="1"/>
  <c r="I45" i="12"/>
  <c r="C31" i="1" s="1"/>
  <c r="K46" i="12"/>
  <c r="K47" i="12"/>
  <c r="K48" i="12"/>
  <c r="K49" i="12"/>
  <c r="K50" i="12"/>
  <c r="H46" i="12"/>
  <c r="H47" i="12"/>
  <c r="H48" i="12"/>
  <c r="H49" i="12"/>
  <c r="H50" i="12"/>
  <c r="K45" i="12"/>
  <c r="H45" i="12"/>
  <c r="E3" i="4"/>
  <c r="F104" i="4"/>
  <c r="F103" i="4"/>
  <c r="F86" i="4"/>
  <c r="F78" i="4"/>
  <c r="E103" i="4"/>
  <c r="F70" i="4"/>
  <c r="F61" i="4"/>
  <c r="F95" i="4" s="1"/>
  <c r="F53" i="4"/>
  <c r="F87" i="4" s="1"/>
  <c r="F45" i="4"/>
  <c r="F79" i="4" s="1"/>
  <c r="E70" i="4"/>
  <c r="E10" i="14"/>
  <c r="D10" i="14"/>
  <c r="C10" i="14"/>
  <c r="C196" i="12"/>
  <c r="C197" i="12" s="1"/>
  <c r="C198" i="12" s="1"/>
  <c r="C199" i="12" s="1"/>
  <c r="C200" i="12" s="1"/>
  <c r="C175" i="12"/>
  <c r="C176" i="12" s="1"/>
  <c r="C177" i="12" s="1"/>
  <c r="C178" i="12" s="1"/>
  <c r="C179" i="12" s="1"/>
  <c r="C154" i="12"/>
  <c r="C155" i="12" s="1"/>
  <c r="C156" i="12" s="1"/>
  <c r="C157" i="12" s="1"/>
  <c r="C158" i="12" s="1"/>
  <c r="C133" i="12"/>
  <c r="C134" i="12" s="1"/>
  <c r="C135" i="12" s="1"/>
  <c r="C136" i="12" s="1"/>
  <c r="C137" i="12" s="1"/>
  <c r="C112" i="12"/>
  <c r="C113" i="12" s="1"/>
  <c r="C114" i="12" s="1"/>
  <c r="C115" i="12" s="1"/>
  <c r="C116" i="12" s="1"/>
  <c r="C91" i="12"/>
  <c r="C70" i="12"/>
  <c r="C71" i="12" s="1"/>
  <c r="C72" i="12" s="1"/>
  <c r="C73" i="12" s="1"/>
  <c r="C74" i="12" s="1"/>
  <c r="F204" i="12"/>
  <c r="F200" i="12"/>
  <c r="F205" i="12" s="1"/>
  <c r="F183" i="12"/>
  <c r="F179" i="12"/>
  <c r="F184" i="12" s="1"/>
  <c r="F189" i="12" s="1"/>
  <c r="F162" i="12"/>
  <c r="F158" i="12"/>
  <c r="F163" i="12" s="1"/>
  <c r="F166" i="12" s="1"/>
  <c r="F141" i="12"/>
  <c r="F137" i="12"/>
  <c r="F142" i="12" s="1"/>
  <c r="F145" i="12" s="1"/>
  <c r="F120" i="12"/>
  <c r="F116" i="12"/>
  <c r="F121" i="12" s="1"/>
  <c r="F124" i="12" s="1"/>
  <c r="F99" i="12"/>
  <c r="F95" i="12"/>
  <c r="F100" i="12" s="1"/>
  <c r="F78" i="12"/>
  <c r="F74" i="12"/>
  <c r="F79" i="12" s="1"/>
  <c r="F82" i="12" s="1"/>
  <c r="D15" i="14"/>
  <c r="E15" i="14"/>
  <c r="C15" i="14"/>
  <c r="E9" i="14"/>
  <c r="D9" i="14"/>
  <c r="C9" i="14"/>
  <c r="D8" i="13"/>
  <c r="D12" i="13" s="1"/>
  <c r="D14" i="13" s="1"/>
  <c r="D16" i="13" s="1"/>
  <c r="E8" i="13"/>
  <c r="E12" i="13" s="1"/>
  <c r="E14" i="13" s="1"/>
  <c r="E16" i="13" s="1"/>
  <c r="C8" i="13"/>
  <c r="C12" i="13" s="1"/>
  <c r="C14" i="13" s="1"/>
  <c r="C16" i="13" s="1"/>
  <c r="F208" i="12" l="1"/>
  <c r="E28" i="4"/>
  <c r="F28" i="4" s="1"/>
  <c r="D29" i="4" s="1"/>
  <c r="E29" i="4" s="1"/>
  <c r="D21" i="4"/>
  <c r="E21" i="4" s="1"/>
  <c r="D53" i="4"/>
  <c r="C57" i="4"/>
  <c r="E12" i="4"/>
  <c r="F12" i="4" s="1"/>
  <c r="F6" i="4"/>
  <c r="F4" i="4"/>
  <c r="F94" i="4"/>
  <c r="F186" i="12"/>
  <c r="F187" i="12"/>
  <c r="F191" i="12"/>
  <c r="F190" i="12"/>
  <c r="F188" i="12"/>
  <c r="F207" i="12"/>
  <c r="F212" i="12"/>
  <c r="F211" i="12"/>
  <c r="F210" i="12"/>
  <c r="F209" i="12"/>
  <c r="F170" i="12"/>
  <c r="F168" i="12"/>
  <c r="F165" i="12"/>
  <c r="F169" i="12"/>
  <c r="F167" i="12"/>
  <c r="F144" i="12"/>
  <c r="F149" i="12"/>
  <c r="F148" i="12"/>
  <c r="F147" i="12"/>
  <c r="F146" i="12"/>
  <c r="F123" i="12"/>
  <c r="F128" i="12"/>
  <c r="F127" i="12"/>
  <c r="F126" i="12"/>
  <c r="F125" i="12"/>
  <c r="F103" i="12"/>
  <c r="C92" i="12"/>
  <c r="C93" i="12" s="1"/>
  <c r="C94" i="12" s="1"/>
  <c r="C95" i="12" s="1"/>
  <c r="F107" i="12" s="1"/>
  <c r="F102" i="12"/>
  <c r="F81" i="12"/>
  <c r="F86" i="12"/>
  <c r="F85" i="12"/>
  <c r="F84" i="12"/>
  <c r="F83" i="12"/>
  <c r="D96" i="4"/>
  <c r="J28" i="4"/>
  <c r="C96" i="4"/>
  <c r="I28" i="4"/>
  <c r="C90" i="4"/>
  <c r="C88" i="4"/>
  <c r="C89" i="4"/>
  <c r="C91" i="4"/>
  <c r="C54" i="4"/>
  <c r="C80" i="4"/>
  <c r="C46" i="4"/>
  <c r="C81" i="4"/>
  <c r="C55" i="4"/>
  <c r="C56" i="4"/>
  <c r="E18" i="13"/>
  <c r="D18" i="13"/>
  <c r="C18" i="13"/>
  <c r="F105" i="12" l="1"/>
  <c r="F106" i="12"/>
  <c r="F104" i="12"/>
  <c r="F29" i="4"/>
  <c r="D62" i="4"/>
  <c r="D61" i="4"/>
  <c r="F21" i="4"/>
  <c r="D22" i="4" s="1"/>
  <c r="D54" i="4"/>
  <c r="D88" i="4"/>
  <c r="D87" i="4"/>
  <c r="C86" i="4"/>
  <c r="D86" i="4"/>
  <c r="J20" i="4" s="1"/>
  <c r="C53" i="4"/>
  <c r="C87" i="4" s="1"/>
  <c r="I21" i="4" s="1"/>
  <c r="E62" i="4"/>
  <c r="K28" i="4"/>
  <c r="E96" i="4"/>
  <c r="C97" i="4"/>
  <c r="C63" i="4"/>
  <c r="I29" i="4"/>
  <c r="I24" i="4"/>
  <c r="C58" i="4"/>
  <c r="I22" i="4"/>
  <c r="I23" i="4"/>
  <c r="H8" i="3"/>
  <c r="E19" i="3"/>
  <c r="E18" i="3"/>
  <c r="E17" i="3"/>
  <c r="E16" i="3"/>
  <c r="E15" i="3"/>
  <c r="E13" i="3"/>
  <c r="C5" i="14"/>
  <c r="C49" i="12"/>
  <c r="C50" i="12" s="1"/>
  <c r="C51" i="12" s="1"/>
  <c r="C52" i="12" s="1"/>
  <c r="C53" i="12" s="1"/>
  <c r="F57" i="12"/>
  <c r="C28" i="12"/>
  <c r="C29" i="12" s="1"/>
  <c r="C30" i="12" s="1"/>
  <c r="C31" i="12" s="1"/>
  <c r="C7" i="12"/>
  <c r="F53" i="12"/>
  <c r="F58" i="12" s="1"/>
  <c r="F36" i="12"/>
  <c r="F32" i="12"/>
  <c r="F37" i="12" s="1"/>
  <c r="F15" i="12"/>
  <c r="F11" i="12"/>
  <c r="F16" i="12" s="1"/>
  <c r="I20" i="4" l="1"/>
  <c r="D30" i="4"/>
  <c r="E30" i="4" s="1"/>
  <c r="F30" i="4" s="1"/>
  <c r="D94" i="4"/>
  <c r="C94" i="4" s="1"/>
  <c r="E94" i="4" s="1"/>
  <c r="D95" i="4"/>
  <c r="C61" i="4"/>
  <c r="E22" i="4"/>
  <c r="F22" i="4" s="1"/>
  <c r="E54" i="4"/>
  <c r="E88" i="4"/>
  <c r="E86" i="4"/>
  <c r="E53" i="4"/>
  <c r="E87" i="4" s="1"/>
  <c r="F64" i="12"/>
  <c r="F62" i="12"/>
  <c r="F61" i="12"/>
  <c r="F63" i="12"/>
  <c r="F65" i="12"/>
  <c r="F60" i="12"/>
  <c r="F40" i="12"/>
  <c r="F41" i="12"/>
  <c r="F42" i="12"/>
  <c r="F43" i="12"/>
  <c r="F44" i="12"/>
  <c r="F39" i="12"/>
  <c r="F19" i="12"/>
  <c r="F18" i="12"/>
  <c r="I46" i="12"/>
  <c r="C32" i="1" s="1"/>
  <c r="F62" i="4"/>
  <c r="L28" i="4"/>
  <c r="F96" i="4"/>
  <c r="C98" i="4"/>
  <c r="C64" i="4"/>
  <c r="I30" i="4"/>
  <c r="I25" i="4"/>
  <c r="L20" i="4"/>
  <c r="F88" i="4"/>
  <c r="F54" i="4"/>
  <c r="C32" i="12"/>
  <c r="C8" i="12"/>
  <c r="I47" i="12" s="1"/>
  <c r="C33" i="1" s="1"/>
  <c r="C17" i="11"/>
  <c r="C16" i="11"/>
  <c r="C10" i="11"/>
  <c r="F20" i="12" l="1"/>
  <c r="L47" i="12" s="1"/>
  <c r="F33" i="1" s="1"/>
  <c r="K20" i="4"/>
  <c r="D31" i="4"/>
  <c r="E31" i="4" s="1"/>
  <c r="F31" i="4" s="1"/>
  <c r="C95" i="4"/>
  <c r="E61" i="4"/>
  <c r="E95" i="4" s="1"/>
  <c r="D23" i="4"/>
  <c r="E23" i="4" s="1"/>
  <c r="F23" i="4" s="1"/>
  <c r="L45" i="12"/>
  <c r="F31" i="1" s="1"/>
  <c r="F4" i="1" s="1"/>
  <c r="L46" i="12"/>
  <c r="F32" i="1" s="1"/>
  <c r="D5" i="14"/>
  <c r="D97" i="4"/>
  <c r="J29" i="4"/>
  <c r="D63" i="4"/>
  <c r="I31" i="4"/>
  <c r="C99" i="4"/>
  <c r="C65" i="4"/>
  <c r="D55" i="4"/>
  <c r="D89" i="4"/>
  <c r="J21" i="4"/>
  <c r="C9" i="12"/>
  <c r="F21" i="12" s="1"/>
  <c r="L48" i="12" s="1"/>
  <c r="F34" i="1" s="1"/>
  <c r="K3" i="8"/>
  <c r="K2" i="8"/>
  <c r="D5" i="8"/>
  <c r="D4" i="8"/>
  <c r="C4" i="8"/>
  <c r="C5" i="8"/>
  <c r="D32" i="4" l="1"/>
  <c r="E32" i="4" s="1"/>
  <c r="F32" i="4" s="1"/>
  <c r="D24" i="4"/>
  <c r="E24" i="4" s="1"/>
  <c r="F24" i="4" s="1"/>
  <c r="I48" i="12"/>
  <c r="C34" i="1" s="1"/>
  <c r="E5" i="14"/>
  <c r="E7" i="14"/>
  <c r="D7" i="14"/>
  <c r="D8" i="14" s="1"/>
  <c r="I32" i="4"/>
  <c r="C66" i="4"/>
  <c r="I33" i="4"/>
  <c r="C27" i="8"/>
  <c r="C30" i="8"/>
  <c r="C10" i="12"/>
  <c r="F22" i="12" s="1"/>
  <c r="L49" i="12" s="1"/>
  <c r="F35" i="1" s="1"/>
  <c r="C14" i="1"/>
  <c r="C38" i="1" s="1"/>
  <c r="D33" i="4" l="1"/>
  <c r="E33" i="4" s="1"/>
  <c r="F33" i="4" s="1"/>
  <c r="D25" i="4"/>
  <c r="E25" i="4" s="1"/>
  <c r="F25" i="4" s="1"/>
  <c r="I49" i="12"/>
  <c r="C35" i="1" s="1"/>
  <c r="E8" i="14"/>
  <c r="C11" i="12"/>
  <c r="F23" i="12" s="1"/>
  <c r="L50" i="12" s="1"/>
  <c r="F36" i="1" s="1"/>
  <c r="C13" i="11"/>
  <c r="C16" i="2"/>
  <c r="B21" i="8"/>
  <c r="B22" i="8"/>
  <c r="B23" i="8"/>
  <c r="B24" i="8"/>
  <c r="B25" i="8"/>
  <c r="C20" i="8"/>
  <c r="B20" i="8"/>
  <c r="C31" i="8"/>
  <c r="D8" i="8"/>
  <c r="C8" i="8"/>
  <c r="C6" i="8"/>
  <c r="F4" i="8"/>
  <c r="F3" i="8"/>
  <c r="E3" i="8"/>
  <c r="I50" i="12" l="1"/>
  <c r="C36" i="1" s="1"/>
  <c r="G11" i="2"/>
  <c r="G11" i="5"/>
  <c r="G11" i="11"/>
  <c r="F7" i="8"/>
  <c r="C32" i="8"/>
  <c r="C13" i="5"/>
  <c r="C10" i="5"/>
  <c r="C15" i="2"/>
  <c r="C7" i="14" s="1"/>
  <c r="C8" i="14" s="1"/>
  <c r="C10" i="2"/>
  <c r="D26" i="3"/>
  <c r="F3" i="4"/>
  <c r="C8" i="4"/>
  <c r="B13" i="17" s="1"/>
  <c r="E4" i="3"/>
  <c r="E5" i="3"/>
  <c r="E6" i="3"/>
  <c r="E7" i="3"/>
  <c r="E3" i="3"/>
  <c r="E14" i="3"/>
  <c r="C26" i="1"/>
  <c r="C28" i="1" s="1"/>
  <c r="C15" i="1"/>
  <c r="C39" i="1" s="1"/>
  <c r="C33" i="3" l="1"/>
  <c r="F9" i="4"/>
  <c r="H41" i="11" s="1"/>
  <c r="D80" i="4"/>
  <c r="D45" i="4"/>
  <c r="D46" i="4"/>
  <c r="H11" i="5"/>
  <c r="H11" i="11"/>
  <c r="H11" i="2"/>
  <c r="C39" i="8"/>
  <c r="D13" i="11"/>
  <c r="D10" i="11"/>
  <c r="D13" i="5"/>
  <c r="D10" i="5"/>
  <c r="D10" i="2"/>
  <c r="C16" i="1"/>
  <c r="C40" i="1" s="1"/>
  <c r="C21" i="8"/>
  <c r="C33" i="8"/>
  <c r="C13" i="2"/>
  <c r="D13" i="2"/>
  <c r="C38" i="8"/>
  <c r="C15" i="11" l="1"/>
  <c r="E73" i="4"/>
  <c r="E72" i="4"/>
  <c r="E71" i="4"/>
  <c r="F71" i="4" s="1"/>
  <c r="E74" i="4"/>
  <c r="E105" i="4"/>
  <c r="K37" i="4"/>
  <c r="I37" i="4" s="1"/>
  <c r="E75" i="4"/>
  <c r="E80" i="4"/>
  <c r="E46" i="4"/>
  <c r="D79" i="4"/>
  <c r="C45" i="4"/>
  <c r="D78" i="4"/>
  <c r="E41" i="4"/>
  <c r="K41" i="4" s="1"/>
  <c r="I41" i="4" s="1"/>
  <c r="E42" i="4"/>
  <c r="K42" i="4" s="1"/>
  <c r="I42" i="4" s="1"/>
  <c r="E38" i="4"/>
  <c r="E39" i="4"/>
  <c r="F37" i="4"/>
  <c r="E40" i="4"/>
  <c r="H30" i="8"/>
  <c r="C40" i="8"/>
  <c r="E13" i="11"/>
  <c r="E10" i="11"/>
  <c r="E10" i="5"/>
  <c r="E10" i="2"/>
  <c r="C22" i="8"/>
  <c r="E13" i="5"/>
  <c r="E13" i="2"/>
  <c r="C17" i="1"/>
  <c r="C41" i="1" s="1"/>
  <c r="C34" i="8"/>
  <c r="C34" i="3"/>
  <c r="D15" i="11" s="1"/>
  <c r="C14" i="2"/>
  <c r="C13" i="14" s="1"/>
  <c r="D11" i="11"/>
  <c r="D12" i="11" s="1"/>
  <c r="D14" i="11" s="1"/>
  <c r="E11" i="11"/>
  <c r="D13" i="4"/>
  <c r="E13" i="4" s="1"/>
  <c r="F72" i="4" l="1"/>
  <c r="F73" i="4" s="1"/>
  <c r="F74" i="4" s="1"/>
  <c r="F75" i="4" s="1"/>
  <c r="K39" i="4"/>
  <c r="I39" i="4" s="1"/>
  <c r="E107" i="4"/>
  <c r="K40" i="4"/>
  <c r="I40" i="4" s="1"/>
  <c r="E108" i="4"/>
  <c r="L37" i="4"/>
  <c r="F105" i="4"/>
  <c r="K38" i="4"/>
  <c r="I38" i="4" s="1"/>
  <c r="E106" i="4"/>
  <c r="E89" i="4"/>
  <c r="K21" i="4"/>
  <c r="I14" i="4"/>
  <c r="C82" i="4"/>
  <c r="L12" i="4"/>
  <c r="F80" i="4"/>
  <c r="C78" i="4"/>
  <c r="E78" i="4" s="1"/>
  <c r="J12" i="4"/>
  <c r="J45" i="4" s="1"/>
  <c r="E55" i="4"/>
  <c r="C83" i="4"/>
  <c r="C48" i="4"/>
  <c r="F46" i="4"/>
  <c r="E45" i="4"/>
  <c r="C79" i="4"/>
  <c r="I13" i="4" s="1"/>
  <c r="F38" i="4"/>
  <c r="H31" i="8"/>
  <c r="H32" i="8" s="1"/>
  <c r="H33" i="8" s="1"/>
  <c r="H34" i="8" s="1"/>
  <c r="H35" i="8" s="1"/>
  <c r="E12" i="11"/>
  <c r="E14" i="11" s="1"/>
  <c r="F13" i="11"/>
  <c r="C41" i="8"/>
  <c r="F10" i="11"/>
  <c r="F10" i="5"/>
  <c r="F10" i="2"/>
  <c r="F11" i="11"/>
  <c r="D18" i="11"/>
  <c r="C11" i="2"/>
  <c r="C12" i="2" s="1"/>
  <c r="C17" i="2" s="1"/>
  <c r="C11" i="11"/>
  <c r="C12" i="11" s="1"/>
  <c r="C14" i="11" s="1"/>
  <c r="C11" i="5"/>
  <c r="C12" i="5" s="1"/>
  <c r="D11" i="5"/>
  <c r="D12" i="5" s="1"/>
  <c r="D11" i="2"/>
  <c r="D12" i="2" s="1"/>
  <c r="F11" i="2"/>
  <c r="E11" i="5"/>
  <c r="E12" i="5" s="1"/>
  <c r="E11" i="2"/>
  <c r="E12" i="2" s="1"/>
  <c r="C18" i="1"/>
  <c r="C42" i="1" s="1"/>
  <c r="C23" i="8"/>
  <c r="F13" i="5"/>
  <c r="F13" i="2"/>
  <c r="C35" i="8"/>
  <c r="C35" i="3"/>
  <c r="E15" i="11" s="1"/>
  <c r="D14" i="2"/>
  <c r="D13" i="14" s="1"/>
  <c r="L45" i="4" l="1"/>
  <c r="I47" i="4"/>
  <c r="I46" i="4"/>
  <c r="F39" i="4"/>
  <c r="L38" i="4"/>
  <c r="F106" i="4"/>
  <c r="D30" i="8"/>
  <c r="C18" i="2"/>
  <c r="C19" i="2" s="1"/>
  <c r="F55" i="4"/>
  <c r="F89" i="4"/>
  <c r="L21" i="4"/>
  <c r="I12" i="4"/>
  <c r="I45" i="4" s="1"/>
  <c r="D81" i="4"/>
  <c r="E79" i="4"/>
  <c r="K12" i="4"/>
  <c r="K45" i="4" s="1"/>
  <c r="E47" i="4"/>
  <c r="I15" i="4"/>
  <c r="I48" i="4" s="1"/>
  <c r="D47" i="4"/>
  <c r="J13" i="4"/>
  <c r="J46" i="4" s="1"/>
  <c r="C49" i="4"/>
  <c r="E18" i="11"/>
  <c r="G13" i="11"/>
  <c r="C42" i="8"/>
  <c r="F12" i="11"/>
  <c r="F14" i="11" s="1"/>
  <c r="F12" i="2"/>
  <c r="F11" i="5"/>
  <c r="F12" i="5" s="1"/>
  <c r="G10" i="11"/>
  <c r="G10" i="2"/>
  <c r="G10" i="5"/>
  <c r="C18" i="11"/>
  <c r="D19" i="11" s="1"/>
  <c r="D20" i="11" s="1"/>
  <c r="D17" i="2"/>
  <c r="C19" i="1"/>
  <c r="C24" i="8"/>
  <c r="G13" i="5"/>
  <c r="G13" i="2"/>
  <c r="C36" i="3"/>
  <c r="E14" i="2"/>
  <c r="D38" i="8" l="1"/>
  <c r="F7" i="1"/>
  <c r="C27" i="3" s="1"/>
  <c r="C43" i="1"/>
  <c r="C43" i="8" s="1"/>
  <c r="F15" i="11"/>
  <c r="F18" i="11" s="1"/>
  <c r="F40" i="4"/>
  <c r="L39" i="4"/>
  <c r="F107" i="4"/>
  <c r="C21" i="2"/>
  <c r="C22" i="2" s="1"/>
  <c r="C23" i="2" s="1"/>
  <c r="D20" i="2"/>
  <c r="D18" i="2"/>
  <c r="D31" i="8"/>
  <c r="C14" i="5"/>
  <c r="C11" i="14"/>
  <c r="C12" i="14" s="1"/>
  <c r="C14" i="14" s="1"/>
  <c r="C16" i="14" s="1"/>
  <c r="E30" i="8"/>
  <c r="E38" i="8" s="1"/>
  <c r="C15" i="5"/>
  <c r="D56" i="4"/>
  <c r="D90" i="4"/>
  <c r="J22" i="4"/>
  <c r="K13" i="4"/>
  <c r="F13" i="4"/>
  <c r="E81" i="4"/>
  <c r="I16" i="4"/>
  <c r="I49" i="4" s="1"/>
  <c r="C50" i="4"/>
  <c r="E17" i="2"/>
  <c r="E13" i="14"/>
  <c r="H13" i="11"/>
  <c r="H10" i="2"/>
  <c r="H10" i="11"/>
  <c r="H10" i="5"/>
  <c r="C20" i="11"/>
  <c r="C21" i="11" s="1"/>
  <c r="C25" i="8"/>
  <c r="H13" i="5"/>
  <c r="H13" i="2"/>
  <c r="C37" i="3"/>
  <c r="C38" i="3" s="1"/>
  <c r="F14" i="2"/>
  <c r="F17" i="2" s="1"/>
  <c r="D39" i="8" l="1"/>
  <c r="F47" i="4"/>
  <c r="D14" i="4"/>
  <c r="E14" i="4" s="1"/>
  <c r="F41" i="4"/>
  <c r="F108" i="4"/>
  <c r="L40" i="4"/>
  <c r="E63" i="4"/>
  <c r="K29" i="4"/>
  <c r="K46" i="4" s="1"/>
  <c r="E31" i="8" s="1"/>
  <c r="E39" i="8" s="1"/>
  <c r="E97" i="4"/>
  <c r="C16" i="5"/>
  <c r="C17" i="14"/>
  <c r="C18" i="14" s="1"/>
  <c r="D14" i="5"/>
  <c r="D11" i="14"/>
  <c r="D12" i="14" s="1"/>
  <c r="D14" i="14" s="1"/>
  <c r="D16" i="14" s="1"/>
  <c r="D19" i="2"/>
  <c r="D21" i="2" s="1"/>
  <c r="E20" i="2" s="1"/>
  <c r="E90" i="4"/>
  <c r="K22" i="4"/>
  <c r="L13" i="4"/>
  <c r="F81" i="4"/>
  <c r="I17" i="4"/>
  <c r="I50" i="4" s="1"/>
  <c r="E56" i="4"/>
  <c r="G15" i="11"/>
  <c r="H12" i="2"/>
  <c r="E19" i="11"/>
  <c r="E20" i="11" s="1"/>
  <c r="G12" i="11"/>
  <c r="G14" i="11" s="1"/>
  <c r="G12" i="5"/>
  <c r="G12" i="2"/>
  <c r="H12" i="5"/>
  <c r="H12" i="11"/>
  <c r="H14" i="11" s="1"/>
  <c r="D27" i="3"/>
  <c r="D29" i="3" s="1"/>
  <c r="C29" i="3"/>
  <c r="D16" i="19" s="1"/>
  <c r="G14" i="2"/>
  <c r="C28" i="11" l="1"/>
  <c r="D13" i="17"/>
  <c r="D7" i="19"/>
  <c r="D25" i="17"/>
  <c r="D5" i="17"/>
  <c r="J14" i="4"/>
  <c r="D48" i="4"/>
  <c r="D82" i="4"/>
  <c r="F42" i="4"/>
  <c r="L42" i="4" s="1"/>
  <c r="L41" i="4"/>
  <c r="D15" i="5"/>
  <c r="D98" i="4"/>
  <c r="D64" i="4"/>
  <c r="J30" i="4"/>
  <c r="F97" i="4"/>
  <c r="F63" i="4"/>
  <c r="L29" i="4"/>
  <c r="L46" i="4" s="1"/>
  <c r="F56" i="4"/>
  <c r="D22" i="2"/>
  <c r="D17" i="14" s="1"/>
  <c r="D18" i="14" s="1"/>
  <c r="K14" i="4"/>
  <c r="D91" i="4"/>
  <c r="J23" i="4"/>
  <c r="F90" i="4"/>
  <c r="L22" i="4"/>
  <c r="D57" i="4"/>
  <c r="G17" i="2"/>
  <c r="D21" i="11"/>
  <c r="D23" i="11" s="1"/>
  <c r="F19" i="11"/>
  <c r="F20" i="11" s="1"/>
  <c r="H14" i="2"/>
  <c r="H17" i="2" s="1"/>
  <c r="H15" i="11"/>
  <c r="H18" i="11" s="1"/>
  <c r="G18" i="11"/>
  <c r="K4" i="4"/>
  <c r="K9" i="4" s="1"/>
  <c r="K4" i="8"/>
  <c r="C31" i="3"/>
  <c r="C17" i="5" s="1"/>
  <c r="F5" i="17" l="1"/>
  <c r="D9" i="17"/>
  <c r="F7" i="19"/>
  <c r="D11" i="19"/>
  <c r="F11" i="19" s="1"/>
  <c r="B19" i="19"/>
  <c r="F16" i="19" s="1"/>
  <c r="B28" i="17"/>
  <c r="F25" i="17" s="1"/>
  <c r="J47" i="4"/>
  <c r="E18" i="2" s="1"/>
  <c r="E11" i="14" s="1"/>
  <c r="E12" i="14" s="1"/>
  <c r="E14" i="14" s="1"/>
  <c r="E16" i="14" s="1"/>
  <c r="D23" i="2"/>
  <c r="D16" i="5"/>
  <c r="D18" i="5" s="1"/>
  <c r="F14" i="4"/>
  <c r="E82" i="4"/>
  <c r="E48" i="4"/>
  <c r="E98" i="4"/>
  <c r="E64" i="4"/>
  <c r="K30" i="4"/>
  <c r="K47" i="4" s="1"/>
  <c r="E15" i="5" s="1"/>
  <c r="E91" i="4"/>
  <c r="K23" i="4"/>
  <c r="E57" i="4"/>
  <c r="D24" i="11"/>
  <c r="C30" i="11" s="1"/>
  <c r="F21" i="11"/>
  <c r="F23" i="11" s="1"/>
  <c r="G19" i="11"/>
  <c r="G20" i="11" s="1"/>
  <c r="E21" i="11"/>
  <c r="E23" i="11" s="1"/>
  <c r="C18" i="5"/>
  <c r="C19" i="5" s="1"/>
  <c r="C22" i="11"/>
  <c r="C23" i="11" s="1"/>
  <c r="C24" i="11" s="1"/>
  <c r="C29" i="11" s="1"/>
  <c r="K5" i="8"/>
  <c r="K6" i="8"/>
  <c r="K6" i="4"/>
  <c r="K5" i="4"/>
  <c r="F13" i="17" l="1"/>
  <c r="F9" i="17"/>
  <c r="D32" i="8"/>
  <c r="L14" i="4"/>
  <c r="D15" i="4"/>
  <c r="E15" i="4" s="1"/>
  <c r="E32" i="8"/>
  <c r="E19" i="2"/>
  <c r="E21" i="2" s="1"/>
  <c r="F20" i="2" s="1"/>
  <c r="E14" i="5"/>
  <c r="F82" i="4"/>
  <c r="F48" i="4"/>
  <c r="D19" i="5"/>
  <c r="D21" i="5" s="1"/>
  <c r="F98" i="4"/>
  <c r="F64" i="4"/>
  <c r="L30" i="4"/>
  <c r="F91" i="4"/>
  <c r="L23" i="4"/>
  <c r="J24" i="4"/>
  <c r="F57" i="4"/>
  <c r="F24" i="11"/>
  <c r="C32" i="11" s="1"/>
  <c r="E24" i="11"/>
  <c r="C31" i="11" s="1"/>
  <c r="H19" i="11"/>
  <c r="H20" i="11" s="1"/>
  <c r="H21" i="11" s="1"/>
  <c r="H23" i="11" s="1"/>
  <c r="G21" i="11"/>
  <c r="G23" i="11" s="1"/>
  <c r="C21" i="5"/>
  <c r="D40" i="8" l="1"/>
  <c r="E40" i="8"/>
  <c r="L47" i="4"/>
  <c r="J15" i="4"/>
  <c r="E22" i="2"/>
  <c r="E17" i="14" s="1"/>
  <c r="E18" i="14" s="1"/>
  <c r="D49" i="4"/>
  <c r="E83" i="4"/>
  <c r="D83" i="4"/>
  <c r="D65" i="4"/>
  <c r="J31" i="4"/>
  <c r="D99" i="4"/>
  <c r="D58" i="4"/>
  <c r="K24" i="4"/>
  <c r="G24" i="11"/>
  <c r="C33" i="11" s="1"/>
  <c r="H24" i="11"/>
  <c r="C34" i="11" s="1"/>
  <c r="C35" i="11" s="1"/>
  <c r="C36" i="11" s="1"/>
  <c r="C37" i="11" s="1"/>
  <c r="C38" i="11" s="1"/>
  <c r="C39" i="11" s="1"/>
  <c r="C40" i="11" s="1"/>
  <c r="C41" i="11" s="1"/>
  <c r="C42" i="11" s="1"/>
  <c r="C43" i="11" s="1"/>
  <c r="H40" i="11" l="1"/>
  <c r="H42" i="11" s="1"/>
  <c r="H39" i="11"/>
  <c r="C45" i="11" s="1"/>
  <c r="J48" i="4"/>
  <c r="D33" i="8" s="1"/>
  <c r="E23" i="2"/>
  <c r="F15" i="4"/>
  <c r="D16" i="4" s="1"/>
  <c r="E16" i="4" s="1"/>
  <c r="E49" i="4"/>
  <c r="K15" i="4"/>
  <c r="E16" i="5"/>
  <c r="E18" i="5" s="1"/>
  <c r="E19" i="5" s="1"/>
  <c r="E21" i="5" s="1"/>
  <c r="E99" i="4"/>
  <c r="E65" i="4"/>
  <c r="K31" i="4"/>
  <c r="L24" i="4"/>
  <c r="E58" i="4"/>
  <c r="D41" i="8" l="1"/>
  <c r="F18" i="2"/>
  <c r="F14" i="5" s="1"/>
  <c r="K48" i="4"/>
  <c r="E33" i="8" s="1"/>
  <c r="E41" i="8" s="1"/>
  <c r="F49" i="4"/>
  <c r="L15" i="4"/>
  <c r="F83" i="4"/>
  <c r="F99" i="4"/>
  <c r="L31" i="4"/>
  <c r="F65" i="4"/>
  <c r="F58" i="4"/>
  <c r="F19" i="2" l="1"/>
  <c r="F21" i="2" s="1"/>
  <c r="G20" i="2" s="1"/>
  <c r="F15" i="5"/>
  <c r="L48" i="4"/>
  <c r="J16" i="4"/>
  <c r="D50" i="4"/>
  <c r="D66" i="4"/>
  <c r="J32" i="4"/>
  <c r="J25" i="4"/>
  <c r="F22" i="2" l="1"/>
  <c r="F16" i="5" s="1"/>
  <c r="F18" i="5" s="1"/>
  <c r="F19" i="5" s="1"/>
  <c r="F21" i="5" s="1"/>
  <c r="J49" i="4"/>
  <c r="G18" i="2" s="1"/>
  <c r="K16" i="4"/>
  <c r="F16" i="4"/>
  <c r="D17" i="4" s="1"/>
  <c r="E17" i="4" s="1"/>
  <c r="E50" i="4"/>
  <c r="K32" i="4"/>
  <c r="E66" i="4"/>
  <c r="L25" i="4"/>
  <c r="K25" i="4"/>
  <c r="F23" i="2" l="1"/>
  <c r="D34" i="8"/>
  <c r="K49" i="4"/>
  <c r="E34" i="8" s="1"/>
  <c r="L16" i="4"/>
  <c r="F50" i="4"/>
  <c r="L32" i="4"/>
  <c r="F66" i="4"/>
  <c r="G14" i="5"/>
  <c r="G19" i="2"/>
  <c r="D42" i="8" l="1"/>
  <c r="E42" i="8"/>
  <c r="G15" i="5"/>
  <c r="L49" i="4"/>
  <c r="J17" i="4"/>
  <c r="J33" i="4"/>
  <c r="G21" i="2"/>
  <c r="J50" i="4" l="1"/>
  <c r="H18" i="2" s="1"/>
  <c r="K17" i="4"/>
  <c r="F17" i="4"/>
  <c r="L17" i="4" s="1"/>
  <c r="G22" i="2"/>
  <c r="H20" i="2"/>
  <c r="L33" i="4"/>
  <c r="K33" i="4"/>
  <c r="D35" i="8" l="1"/>
  <c r="L50" i="4"/>
  <c r="K50" i="4"/>
  <c r="H15" i="5" s="1"/>
  <c r="G16" i="5"/>
  <c r="G18" i="5" s="1"/>
  <c r="G19" i="5" s="1"/>
  <c r="G21" i="5" s="1"/>
  <c r="G23" i="2"/>
  <c r="H19" i="2"/>
  <c r="H14" i="5"/>
  <c r="D43" i="8" l="1"/>
  <c r="E35" i="8"/>
  <c r="E43" i="8" s="1"/>
  <c r="H21" i="2"/>
  <c r="H22" i="2" s="1"/>
  <c r="H16" i="5" s="1"/>
  <c r="H18" i="5" s="1"/>
  <c r="H19" i="5" s="1"/>
  <c r="H21" i="5" s="1"/>
  <c r="C23" i="5" s="1"/>
  <c r="H23" i="2" l="1"/>
</calcChain>
</file>

<file path=xl/sharedStrings.xml><?xml version="1.0" encoding="utf-8"?>
<sst xmlns="http://schemas.openxmlformats.org/spreadsheetml/2006/main" count="975" uniqueCount="426">
  <si>
    <t>Alquileres</t>
  </si>
  <si>
    <t>Publicidad</t>
  </si>
  <si>
    <t xml:space="preserve">Agua </t>
  </si>
  <si>
    <t>Basura</t>
  </si>
  <si>
    <t>Combustibles</t>
  </si>
  <si>
    <t>Electricidad</t>
  </si>
  <si>
    <t>Telefonía</t>
  </si>
  <si>
    <t>Tasas, licencias, precios públicos</t>
  </si>
  <si>
    <t>Sueldos y salarios brutos</t>
  </si>
  <si>
    <t>Servicios exteriores</t>
  </si>
  <si>
    <t>Otros costes fijos</t>
  </si>
  <si>
    <t>COSTES FIJOS ANUALES TOTALES AÑO 1</t>
  </si>
  <si>
    <t xml:space="preserve">COSTES FIJOS </t>
  </si>
  <si>
    <t>Montante Anual</t>
  </si>
  <si>
    <t>COSTES FIJOS ANUALES TOTALES AÑO 2</t>
  </si>
  <si>
    <t>COSTES FIJOS ANUALES TOTALES AÑO 3</t>
  </si>
  <si>
    <t>COSTES FIJOS ANUALES TOTALES AÑO 4</t>
  </si>
  <si>
    <t>COSTES FIJOS ANUALES TOTALES AÑO 5</t>
  </si>
  <si>
    <t>COSTES FIJOS ANUALES TOTALES AÑO 6</t>
  </si>
  <si>
    <t>Tipo impositivo medio (IRPF-IS)</t>
  </si>
  <si>
    <t>Incremento Interanual</t>
  </si>
  <si>
    <t xml:space="preserve">Tasa de inflación </t>
  </si>
  <si>
    <t>% Coste Variable</t>
  </si>
  <si>
    <t>Elegimos un método para su determinación</t>
  </si>
  <si>
    <t>1. Conozco el precio y el coste de un producto comercial</t>
  </si>
  <si>
    <t>2. Escandallo al fabricar un producto o prestar un servicio</t>
  </si>
  <si>
    <t>3. Introducir directamente</t>
  </si>
  <si>
    <t>Si elegimos 1 ó 2</t>
  </si>
  <si>
    <t>A. Precio producto o servicio</t>
  </si>
  <si>
    <t>Si elegimos 3</t>
  </si>
  <si>
    <t>% Coste Variable (B/A)*100</t>
  </si>
  <si>
    <t xml:space="preserve">ESPACIO LIBRE PARA CÁLCULOS INTERMEDIOS </t>
  </si>
  <si>
    <t>Planteado para sumas necesarias para determinar el valor a introducir en cada celda</t>
  </si>
  <si>
    <t>No existe vinculación con celdas planteadas para introducir datos</t>
  </si>
  <si>
    <t>Tipo medio imposiciones o depósitos a plazo fijo</t>
  </si>
  <si>
    <t>CONCEPTOS DE INVERSIÓN</t>
  </si>
  <si>
    <t>Gastos Investigación y Desarrollo</t>
  </si>
  <si>
    <t>Concesiones administrativas</t>
  </si>
  <si>
    <t xml:space="preserve">Propiedad industrial-intelectual </t>
  </si>
  <si>
    <t>Fondo de comercio-Derechos de traspaso</t>
  </si>
  <si>
    <t>Aplicaciones informáticas</t>
  </si>
  <si>
    <t>Fianzas a largo plazo</t>
  </si>
  <si>
    <t>Gastos de Formalización de Deuda</t>
  </si>
  <si>
    <t>Gastos constitución</t>
  </si>
  <si>
    <t>Gastos primer establecimiento</t>
  </si>
  <si>
    <t>Terrenos y bienes naturales</t>
  </si>
  <si>
    <t>Construcciones</t>
  </si>
  <si>
    <t>Instalaciones técnicas</t>
  </si>
  <si>
    <t>Maquinaria</t>
  </si>
  <si>
    <t>Utillaje</t>
  </si>
  <si>
    <t>Mobiliario</t>
  </si>
  <si>
    <t>Equipo informático</t>
  </si>
  <si>
    <t>Elementos de transporte</t>
  </si>
  <si>
    <t>Stock Seguridad materias primas</t>
  </si>
  <si>
    <t>Stock Seguridad mercaderías</t>
  </si>
  <si>
    <t>Stock Seguridad envases</t>
  </si>
  <si>
    <t>Stock Seguridad embalajes</t>
  </si>
  <si>
    <t>Stock Seguridad material de oficina</t>
  </si>
  <si>
    <t xml:space="preserve">Stock Seguridad repuestos </t>
  </si>
  <si>
    <t>Fondo de maniobra de subactividad</t>
  </si>
  <si>
    <t>P1. Período de aprovisionamiento</t>
  </si>
  <si>
    <t>Días desde que incorporamos al proceso productivo hasta que el producto está terminado</t>
  </si>
  <si>
    <t>Días desde que compramos la materia prima hasta que la incorporamos al proceso productivo</t>
  </si>
  <si>
    <t>PERÍODO DE MADURACIÓN ECONÓMICO</t>
  </si>
  <si>
    <t>PERÍODO DE MADURACIÓN FINANCIERO</t>
  </si>
  <si>
    <t>P5. Período de pago</t>
  </si>
  <si>
    <t>P1+P2+P3+P4</t>
  </si>
  <si>
    <t>Días que nos ofrecen, por término medio, para pagar nuestros gastos</t>
  </si>
  <si>
    <t>PERÍODO DE MADURACIÓN ECONÓMICO - P5</t>
  </si>
  <si>
    <t>VENTAS ANUALES AÑO 2</t>
  </si>
  <si>
    <t>VENTAS ANUALES AÑO 3</t>
  </si>
  <si>
    <t>VENTAS ANUALES AÑO 4</t>
  </si>
  <si>
    <t>VENTAS ANUALES AÑO 5</t>
  </si>
  <si>
    <t>VENTAS ANUALES AÑO 6</t>
  </si>
  <si>
    <t>Ventas previstas año 1</t>
  </si>
  <si>
    <t>COSTES VARIABLES ANUALES AÑO 2</t>
  </si>
  <si>
    <t>COSTES VARIABLES ANUALES AÑO 3</t>
  </si>
  <si>
    <t>COSTES VARIABLES ANUALES AÑO 4</t>
  </si>
  <si>
    <t>COSTES VARIABLES ANUALES AÑO 5</t>
  </si>
  <si>
    <t>COSTES VARIABLES ANUALES AÑO 6</t>
  </si>
  <si>
    <t>Amortización contable estimada</t>
  </si>
  <si>
    <t>No es amortizable</t>
  </si>
  <si>
    <t>INVERSIÓN TOTAL</t>
  </si>
  <si>
    <t>AMORTIZACIÓN TOTAL AÑO 1</t>
  </si>
  <si>
    <t>AMORTIZACIÓN TOTAL AÑO 2</t>
  </si>
  <si>
    <t>AMORTIZACIÓN TOTAL AÑO 3</t>
  </si>
  <si>
    <t>AMORTIZACIÓN TOTAL AÑO 4</t>
  </si>
  <si>
    <t>AMORTIZACIÓN TOTAL AÑO 5</t>
  </si>
  <si>
    <t>AMORTIZACIÓN TOTAL AÑO 6</t>
  </si>
  <si>
    <t>NECESIDAD DE FINANCIACIÓN</t>
  </si>
  <si>
    <t>PUNTO MUERTO OPERATIVO AÑO 1</t>
  </si>
  <si>
    <t>PUNTO MUERTO OPERATIVO AÑO 2</t>
  </si>
  <si>
    <t>PUNTO MUERTO OPERATIVO AÑO 3</t>
  </si>
  <si>
    <t>PUNTO MUERTO OPERATIVO AÑO 4</t>
  </si>
  <si>
    <t>PUNTO MUERTO OPERATIVO AÑO 5</t>
  </si>
  <si>
    <t>PUNTO MUERTO OPERATIVO AÑO 6</t>
  </si>
  <si>
    <t>Financiación Propia</t>
  </si>
  <si>
    <t>Préstamo</t>
  </si>
  <si>
    <t>FUENTES DE FINANCIACIÓN</t>
  </si>
  <si>
    <t xml:space="preserve">Cantidad </t>
  </si>
  <si>
    <t>Años</t>
  </si>
  <si>
    <t>No relevante</t>
  </si>
  <si>
    <t>SUMA DE LA FINANCIACIÓN</t>
  </si>
  <si>
    <t>Falta financiación por valor de…</t>
  </si>
  <si>
    <t>Sobra financiación por valor de…</t>
  </si>
  <si>
    <t>CMPC</t>
  </si>
  <si>
    <t>Media ponderada del coste de la financiación</t>
  </si>
  <si>
    <t>Compromisos de la financiación año 1</t>
  </si>
  <si>
    <t>Compromisos de la financiación año 2</t>
  </si>
  <si>
    <t>Compromisos de la financiación año 3</t>
  </si>
  <si>
    <t>Compromisos de la financiación año 4</t>
  </si>
  <si>
    <t>Compromisos de la financiación año 5</t>
  </si>
  <si>
    <t>Compromisos de la financiación año 6</t>
  </si>
  <si>
    <t>Intereses préstamos</t>
  </si>
  <si>
    <t>Devolución préstamo</t>
  </si>
  <si>
    <t>Coste a.i.</t>
  </si>
  <si>
    <t>Coste d. i.</t>
  </si>
  <si>
    <t>Pendiente</t>
  </si>
  <si>
    <t>Préstamo familiares, amistades o locos/as</t>
  </si>
  <si>
    <t>Devolución prést. FFF</t>
  </si>
  <si>
    <t>Pendiente FFF</t>
  </si>
  <si>
    <t xml:space="preserve">Cuota Préstamo </t>
  </si>
  <si>
    <t>Punto Muerto Año 1</t>
  </si>
  <si>
    <t>Punto Muerto Año 2</t>
  </si>
  <si>
    <t>Punto Muerto Año 3</t>
  </si>
  <si>
    <t>Punto Muerto Año 4</t>
  </si>
  <si>
    <t>Punto Muerto Año 5</t>
  </si>
  <si>
    <t>Punto Muerto Año 6</t>
  </si>
  <si>
    <t>Operativo</t>
  </si>
  <si>
    <t>Financiero</t>
  </si>
  <si>
    <t>Ampliado</t>
  </si>
  <si>
    <t>1.Ventas</t>
  </si>
  <si>
    <t>2. Costes Variables</t>
  </si>
  <si>
    <t>3. Margen Bruto (1-2)</t>
  </si>
  <si>
    <t>4.Costes Fijos Operativos</t>
  </si>
  <si>
    <t>5.Amortizaciones</t>
  </si>
  <si>
    <t>No es amortizable, gasto ejercicio 1</t>
  </si>
  <si>
    <t>6.Gastos iniciales no amortizables</t>
  </si>
  <si>
    <t>7.Stock de seguridad (no amortizable)</t>
  </si>
  <si>
    <t>9. Intereses</t>
  </si>
  <si>
    <t>10. Beneficio antes de impuestos (BAI o BAT)</t>
  </si>
  <si>
    <t>Año 1</t>
  </si>
  <si>
    <t>Año 2</t>
  </si>
  <si>
    <t>Año 3</t>
  </si>
  <si>
    <t>Año 4</t>
  </si>
  <si>
    <t>Año 5</t>
  </si>
  <si>
    <t>Año 6</t>
  </si>
  <si>
    <r>
      <t xml:space="preserve">11. BAT </t>
    </r>
    <r>
      <rPr>
        <sz val="8"/>
        <color theme="1"/>
        <rFont val="Arial"/>
        <family val="2"/>
      </rPr>
      <t>negativos ejercicios anteriores (aminoradas por cuantías compensadas)</t>
    </r>
  </si>
  <si>
    <t>12. Base para el cálculo del impuesto (10+11)</t>
  </si>
  <si>
    <t>13. Impuestos (tipo impositivo x 12)</t>
  </si>
  <si>
    <t>14. Beneficio Neto (10-13)</t>
  </si>
  <si>
    <t>8. Beneficio antes de intereses e impuestos (BAII o BAIT) (3-4-5-6-7)</t>
  </si>
  <si>
    <t>5. Intereses</t>
  </si>
  <si>
    <t>6. Devolución préstamos</t>
  </si>
  <si>
    <t>7. Impuestos (tipo impositivo x 12)</t>
  </si>
  <si>
    <t>10. Flujo Neto de Caja (3-4-5-6-7+8)</t>
  </si>
  <si>
    <t>11. Saldo de tesorería (suma FNC)</t>
  </si>
  <si>
    <t>¿Es el proyecto de empresa viable?</t>
  </si>
  <si>
    <t>Fondo de maniobra de trabajo*</t>
  </si>
  <si>
    <t>* Gasto medio diario año 6 (el más alto) x Período de maduración financiero</t>
  </si>
  <si>
    <t>COSTES VARIABLES ANUALES AÑO 1</t>
  </si>
  <si>
    <r>
      <t xml:space="preserve">                                      </t>
    </r>
    <r>
      <rPr>
        <b/>
        <sz val="11"/>
        <color theme="0"/>
        <rFont val="Calibri"/>
        <family val="2"/>
        <scheme val="minor"/>
      </rPr>
      <t xml:space="preserve">ANAVIA (Análisis de Viabilidad)        </t>
    </r>
    <r>
      <rPr>
        <sz val="11"/>
        <color theme="0"/>
        <rFont val="Calibri"/>
        <family val="2"/>
        <scheme val="minor"/>
      </rPr>
      <t xml:space="preserve">                                                                                                                                ANAVIA es un sistema automatizado para el cálculo del análisis de viabilidad económica y financiera con fines didácticos, desarrollado por Manuel C. Rodríguez Rodríguez. El autor ha desarrollado sistemas integrales de apoyo a iniciativas emprendedoras desarrollados con diferentes denominaciones: PROYECTO FUNÁMBULA (2001), SAVIA (2005), CREAR (2007)       Esta aplicación didáctica se enmarca en el desarrollo del CICLO EMPRENDEDOR, cuerpo teórico-práctico orientado al fomento de la cultura emprendedora en el ámbito educativo</t>
    </r>
  </si>
  <si>
    <t>5. Cash-flow antes de impuestos</t>
  </si>
  <si>
    <t>6.Amortizaciones</t>
  </si>
  <si>
    <t>7.Gastos iniciales no amortizables</t>
  </si>
  <si>
    <t>8.Stock de seguridad (no amortizable)</t>
  </si>
  <si>
    <t>9. Base inicial cálculo impuestos AED (3-4-5-6-7)</t>
  </si>
  <si>
    <r>
      <t xml:space="preserve">10. Bases </t>
    </r>
    <r>
      <rPr>
        <sz val="8"/>
        <color theme="1"/>
        <rFont val="Arial"/>
        <family val="2"/>
      </rPr>
      <t>negativas ejercicios anteriores (aminoradas por cuantías compensadas)</t>
    </r>
  </si>
  <si>
    <t>11. Base para el cálculo del impuesto (10+11)</t>
  </si>
  <si>
    <t>12. Impuestos (tipo impositivo x 12)</t>
  </si>
  <si>
    <t>13. Recuperación de IVA inversión inicial</t>
  </si>
  <si>
    <t>14. Cash-flow después de impuestos</t>
  </si>
  <si>
    <t>15. Cash-flow después de impuestos deflactado</t>
  </si>
  <si>
    <t>COSTE DE INVERSIÓN</t>
  </si>
  <si>
    <t>SERIE DE CASH-FLOW 15 AÑOS</t>
  </si>
  <si>
    <t>LÍNEA DE EXPLOTACIÓN 1</t>
  </si>
  <si>
    <t>LÍNEA DE EXPLOTACIÓN 2</t>
  </si>
  <si>
    <t>B. Costes asociados al producto o servicio</t>
  </si>
  <si>
    <t>LÍNEA DE EXPLOTACIÓN 3</t>
  </si>
  <si>
    <t>VENTAS ANUALES AÑO 1</t>
  </si>
  <si>
    <t xml:space="preserve">% Costes Variables </t>
  </si>
  <si>
    <r>
      <t xml:space="preserve">El </t>
    </r>
    <r>
      <rPr>
        <b/>
        <sz val="10"/>
        <color theme="9" tint="-0.499984740745262"/>
        <rFont val="Arial"/>
        <family val="2"/>
      </rPr>
      <t>punto muerto operativo</t>
    </r>
    <r>
      <rPr>
        <sz val="10"/>
        <color theme="9" tint="-0.499984740745262"/>
        <rFont val="Arial"/>
        <family val="2"/>
      </rPr>
      <t>, también conocido como umbral de rentabilidad, nos indica el volumen de facturación (ventas) que debemos alcanzar para poder cubrir con el margen de contribución (diferencia entre ventas y coste variable) los costes fijos operativos. El punto muerto que ofrece una mayor información es el punto muerto ampliado. Estaremos en condiciones de calcularlo cuando conozcamos los intereses a pagar y la devolución de los préstamos. Será al introducir la financiación</t>
    </r>
  </si>
  <si>
    <t>Gasto Medio Diario 6º año</t>
  </si>
  <si>
    <t>Hay activos que solo se amortizan en 5 años</t>
  </si>
  <si>
    <t>Afectará a los cálculos de tesorería</t>
  </si>
  <si>
    <t>% COSTE VARIABLE</t>
  </si>
  <si>
    <t>A partir del sexto año neutralizamos el incremento interanual con la tasa de inflación</t>
  </si>
  <si>
    <t>VAN 15 años</t>
  </si>
  <si>
    <t>TIR 15 años</t>
  </si>
  <si>
    <t>TIR neta 15 años</t>
  </si>
  <si>
    <t>¿Es el proyecto de empresa viable económicamente?</t>
  </si>
  <si>
    <t>Se calcula gracias a los datos anteriores</t>
  </si>
  <si>
    <t>Días desde que sus productos están expuestos para su venta hasta que se venden</t>
  </si>
  <si>
    <t>P2. Período de fabricación</t>
  </si>
  <si>
    <t>P3. Período de venta</t>
  </si>
  <si>
    <t>P4. Período de cobro</t>
  </si>
  <si>
    <t xml:space="preserve">1. Ventas </t>
  </si>
  <si>
    <t>3. Costes factores de producción, energía, etc.</t>
  </si>
  <si>
    <t>6. Otros gastos internos (cargas sociales, seguros, mantenimiento instalaciones, etc…)</t>
  </si>
  <si>
    <t>7. Gastos financieros</t>
  </si>
  <si>
    <t xml:space="preserve">9. Dotación de amortizaciones </t>
  </si>
  <si>
    <t>11. Beneficios o pérdidas excepcionales del ejercicio anterior</t>
  </si>
  <si>
    <t>13. Impuestos y derechos</t>
  </si>
  <si>
    <t>2. Cantidad de venta estimada (toneladas)</t>
  </si>
  <si>
    <t>4. Valor añadido bruto (1-3)</t>
  </si>
  <si>
    <t>5. Coste de mano de obra</t>
  </si>
  <si>
    <t>8. Resultado de explotación, sin deducir las amortizaciones (4-5-6-7)</t>
  </si>
  <si>
    <t>10. Resultado de explotación, deducidas las amortizaciones (8-9)</t>
  </si>
  <si>
    <t>12. Resultado de explotación, sin deducir impuestos (10-11)</t>
  </si>
  <si>
    <t>14. Resultados de explotación después de impuestos (12-13)</t>
  </si>
  <si>
    <t>Año 1 (sin inversión)</t>
  </si>
  <si>
    <t>Año 2 (sin inversión)</t>
  </si>
  <si>
    <t>Año 3 (sin inversión)</t>
  </si>
  <si>
    <t>Importe SIN IGIC o IVA</t>
  </si>
  <si>
    <t>Importe CON IGIC o IVA</t>
  </si>
  <si>
    <t>IGIC o IVA</t>
  </si>
  <si>
    <t>Con IGIC o IVA</t>
  </si>
  <si>
    <t>Tipo de IGIC o IVA</t>
  </si>
  <si>
    <t>Sin IGIC o IVA</t>
  </si>
  <si>
    <t>Introducimos importe sin IGIC o IVA</t>
  </si>
  <si>
    <t>RECUPERACIÓN IGIC y/o IVA INVERSIÓN</t>
  </si>
  <si>
    <r>
      <t>DATOS ASOCIADOS EXCLUSIVAMENTE AL PROYECTO</t>
    </r>
    <r>
      <rPr>
        <b/>
        <u/>
        <sz val="24"/>
        <color rgb="FFFF0000"/>
        <rFont val="Arial"/>
        <family val="2"/>
      </rPr>
      <t xml:space="preserve"> </t>
    </r>
  </si>
  <si>
    <t>DATOS INCREMENTALES</t>
  </si>
  <si>
    <t>Sistema de apoyo al cálculo del coste variable línea de explotación 1</t>
  </si>
  <si>
    <t>8. Recuperación IGIC o IVA inversión</t>
  </si>
  <si>
    <t>Según éste, consideramos las variaciones en las variables que afectan al cálculo de la viabilidad</t>
  </si>
  <si>
    <t>Por este motivo, no consideramos los valores de las variables que se obtenían antes de la inversión</t>
  </si>
  <si>
    <t>Solo los tendremos en cuenta, en el caso de los costes fijos (siguiente hoja), para comparar el valor tras la inversión con el valor anterior</t>
  </si>
  <si>
    <t>LÍNEA DE EXPLOTACIÓN 4</t>
  </si>
  <si>
    <t>Sistema de apoyo al cálculo del coste variable línea de explotación 3</t>
  </si>
  <si>
    <t>Sistema de apoyo al cálculo del coste variable línea de explotación 2</t>
  </si>
  <si>
    <t>Sistema de apoyo al cálculo del coste variable línea de explotación 4</t>
  </si>
  <si>
    <t>LÍNEA DE EXPLOTACIÓN 5</t>
  </si>
  <si>
    <t>Sistema de apoyo al cálculo del coste variable línea de explotación 5</t>
  </si>
  <si>
    <t>LÍNEA DE EXPLOTACIÓN 6</t>
  </si>
  <si>
    <t>Sistema de apoyo al cálculo del coste variable línea de explotación 6</t>
  </si>
  <si>
    <t>LÍNEA DE EXPLOTACIÓN 7</t>
  </si>
  <si>
    <t>Sistema de apoyo al cálculo del coste variable línea de explotación 7</t>
  </si>
  <si>
    <t>LÍNEA DE EXPLOTACIÓN 8</t>
  </si>
  <si>
    <t>Sistema de apoyo al cálculo del coste variable línea de explotación 8</t>
  </si>
  <si>
    <t>LÍNEA DE EXPLOTACIÓN 9</t>
  </si>
  <si>
    <t>Sistema de apoyo al cálculo del coste variable línea de explotación 9</t>
  </si>
  <si>
    <t>LÍNEA DE EXPLOTACIÓN 10</t>
  </si>
  <si>
    <t>Sistema de apoyo al cálculo del coste variable línea de explotación 10</t>
  </si>
  <si>
    <r>
      <t xml:space="preserve">Para el cálculo de la viabilidad seguimos el </t>
    </r>
    <r>
      <rPr>
        <b/>
        <sz val="12"/>
        <color theme="1"/>
        <rFont val="Calibri"/>
        <family val="2"/>
        <scheme val="minor"/>
      </rPr>
      <t>principio de INCREMENTALIDAD</t>
    </r>
  </si>
  <si>
    <t>Incremento de toneladas vendidas año 1</t>
  </si>
  <si>
    <t>Incremento de toneladas vendidas año 2</t>
  </si>
  <si>
    <t>Incremento de toneladas vendidas año 3</t>
  </si>
  <si>
    <t>Días desde que se vende su producto o servicio, haciendo entrega del mismo o habiendo prestado el servicio, hasta el cobro</t>
  </si>
  <si>
    <t>Préstamo 1</t>
  </si>
  <si>
    <t>Préstamo 2</t>
  </si>
  <si>
    <t>Préstamo 3</t>
  </si>
  <si>
    <t>Carencia</t>
  </si>
  <si>
    <t>AMORTIZACIÓN PRÉSTAMO 1 SIN CARENCIA</t>
  </si>
  <si>
    <t>AMORTIZACIÓN PRÉSTAMO 2 SIN CARENCIA</t>
  </si>
  <si>
    <t>AMORTIZACIÓN PRÉSTAMO 3 SIN CARENCIA</t>
  </si>
  <si>
    <t>AMORTIZACIÓN PRÉSTAMO 3F SIN CARENCIA</t>
  </si>
  <si>
    <t>AMORTIZACIÓN PRÉSTAMO 1 CARENCIA 1</t>
  </si>
  <si>
    <t>AMORTIZACIÓN PRÉSTAMO 2 CARENCIA 2</t>
  </si>
  <si>
    <t>AMORTIZACIÓN PRÉSTAMO 2 CARENCIA 1</t>
  </si>
  <si>
    <t>AMORTIZACIÓN PRÉSTAMO 3  CARENCIA 1</t>
  </si>
  <si>
    <t>AMORTIZACIÓN PRÉSTAMO 3F CARENCIA 1</t>
  </si>
  <si>
    <t>AMORTIZACIÓN PRÉSTAMO 1 CARENCIA 2</t>
  </si>
  <si>
    <t>AMORTIZACIÓN PRÉSTAMO 3  CARENCIA 2</t>
  </si>
  <si>
    <t>AMORTIZACIÓN PRÉSTAMO 3F CARENCIA 2</t>
  </si>
  <si>
    <t>AMORTIZACIÓN PRÉSTAMO 1 PARA CONSOLIDAR</t>
  </si>
  <si>
    <t>AMORTIZACIÓN PRÉSTAMO 2 PARA CONSOLIDAR</t>
  </si>
  <si>
    <t>AMORTIZACIÓN PRÉSTAMO 3 PARA CONSOLIDAR</t>
  </si>
  <si>
    <t>AMORTIZACIÓN PRÉSTAMO 3F PARA CONSOLIDAR</t>
  </si>
  <si>
    <t>AMORTIZACIÓN GLOBAL CONSOLIDADA</t>
  </si>
  <si>
    <t>Intereses préstamo</t>
  </si>
  <si>
    <t>Devolución préstamos</t>
  </si>
  <si>
    <t>Cuota Préstamos</t>
  </si>
  <si>
    <t>2. Escandallo</t>
  </si>
  <si>
    <t>1. Coste variable de un producto comercial</t>
  </si>
  <si>
    <t>INCREMENTO VENTAS TOTALES</t>
  </si>
  <si>
    <t>INCREMENTO COSTES VARIABLES  TOTALES</t>
  </si>
  <si>
    <t xml:space="preserve">INCREMENTO TONELADAS </t>
  </si>
  <si>
    <t>AÑO 1</t>
  </si>
  <si>
    <t>AÑO 2</t>
  </si>
  <si>
    <t>AÑO 3</t>
  </si>
  <si>
    <t>Ayuda solicitada</t>
  </si>
  <si>
    <t>DEPENDENCIA AYUDA PÚBLICA</t>
  </si>
  <si>
    <t>DAP</t>
  </si>
  <si>
    <t>FPP</t>
  </si>
  <si>
    <t>Recursos propios</t>
  </si>
  <si>
    <t xml:space="preserve">INVERSIONES ACTIVOS PRODUCTIVOS </t>
  </si>
  <si>
    <t>Inversiones no productivas</t>
  </si>
  <si>
    <t>GARANTÍA ECONÓMICA DE LA EMPRESA</t>
  </si>
  <si>
    <t>BAII de hace 3 años</t>
  </si>
  <si>
    <t>BAII de hace 2 años</t>
  </si>
  <si>
    <t>BAII de hace 1 año</t>
  </si>
  <si>
    <t>Promedio BAII</t>
  </si>
  <si>
    <t>Inversiones productivas</t>
  </si>
  <si>
    <t>Activo no Corriente de hace 3 años</t>
  </si>
  <si>
    <t>Activo no Corriente de hace 2 años</t>
  </si>
  <si>
    <t>Activo no Corriente de hace 1 año</t>
  </si>
  <si>
    <t>Promedio Activo no Corriente</t>
  </si>
  <si>
    <t>REH</t>
  </si>
  <si>
    <t>BDI de hace 3 años</t>
  </si>
  <si>
    <t>BDI de hace 2 años</t>
  </si>
  <si>
    <t>Patrimonio Neto hace 3 años</t>
  </si>
  <si>
    <t>Patrimonio Neto hace 2 años</t>
  </si>
  <si>
    <t>BDI de hace 1 año</t>
  </si>
  <si>
    <t>Patrimonio Neto hace 1 año</t>
  </si>
  <si>
    <t>BDI/PN hace 3 años</t>
  </si>
  <si>
    <t>BDI/PN hace 2 años</t>
  </si>
  <si>
    <t>BDI/PN hace 1 año</t>
  </si>
  <si>
    <t>RCP</t>
  </si>
  <si>
    <t>RENTABILIDAD ECONÓMICA HISTÓRICA (REH)</t>
  </si>
  <si>
    <t>RENTABILIDAD CAPITAL PERMANENTE (RCP)</t>
  </si>
  <si>
    <t>COBERTURA FINANCIERA</t>
  </si>
  <si>
    <t>Activo corriente año anterior</t>
  </si>
  <si>
    <t>Pasivo corriente año anterior</t>
  </si>
  <si>
    <t>Fondos Propios hace 3 años</t>
  </si>
  <si>
    <t>Fondos Propios hace 1 año</t>
  </si>
  <si>
    <t xml:space="preserve">Aumento Fondos Propios </t>
  </si>
  <si>
    <t>Capital Social hace 3 años</t>
  </si>
  <si>
    <t>CC</t>
  </si>
  <si>
    <t>CAPACIDAD DE CAPITALIZACIÓN (CC)</t>
  </si>
  <si>
    <t>LIQ</t>
  </si>
  <si>
    <t>SOL</t>
  </si>
  <si>
    <t>LIQUIDEZ (LIQ)</t>
  </si>
  <si>
    <t>SOLVENCIA (SOL)</t>
  </si>
  <si>
    <t>Pasivo no corriente año anterior</t>
  </si>
  <si>
    <t>Activo total año anterior</t>
  </si>
  <si>
    <t>CAPACIDAD DE FINANCIACIÓN (CFI)</t>
  </si>
  <si>
    <t>CFI</t>
  </si>
  <si>
    <t>DISPOSICIÓN FINANCIACIÓN AJENA PROYECTO (DFA)</t>
  </si>
  <si>
    <t>Disposición financiación ajena</t>
  </si>
  <si>
    <t>DFA</t>
  </si>
  <si>
    <t>CAPACIDAD DE REINVERSIÓN (CR)</t>
  </si>
  <si>
    <t>Activo neto No corriente hace 1 año</t>
  </si>
  <si>
    <t>Activo neto No corriente hace 3 años</t>
  </si>
  <si>
    <t>IAP</t>
  </si>
  <si>
    <t>DEPENDENCIA AYUDA PÚBLICA (DAP)</t>
  </si>
  <si>
    <t>FINANCIACIÓN PROPIA DEL PROYECTO (FPP)</t>
  </si>
  <si>
    <t>INVERSIONES ACTIVOS PRODUCTIVOS  (IAP)</t>
  </si>
  <si>
    <t>CR</t>
  </si>
  <si>
    <t>NIVEL ENDEUDAMIENTO (NE)</t>
  </si>
  <si>
    <t>Deuda financiera</t>
  </si>
  <si>
    <t>Rendimiento neto reducido</t>
  </si>
  <si>
    <t>SUBVENCIÓN SOLICITADA</t>
  </si>
  <si>
    <t>FINANCIACIÓN PROPIA</t>
  </si>
  <si>
    <r>
      <rPr>
        <sz val="11"/>
        <color rgb="FFFF0000"/>
        <rFont val="Wingdings 3"/>
        <family val="1"/>
        <charset val="2"/>
      </rPr>
      <t xml:space="preserve">t </t>
    </r>
    <r>
      <rPr>
        <sz val="11"/>
        <color rgb="FFFF0000"/>
        <rFont val="Arial"/>
        <family val="2"/>
      </rPr>
      <t>Pág 1</t>
    </r>
  </si>
  <si>
    <t>Total coste y total financiación</t>
  </si>
  <si>
    <t>Aportación del beneficiario en préstamos</t>
  </si>
  <si>
    <t>Aportación del beneficiario en recursos propios</t>
  </si>
  <si>
    <t>Subvención de capital solicitada</t>
  </si>
  <si>
    <t xml:space="preserve"> ↑ IGIC o IVA página 1</t>
  </si>
  <si>
    <r>
      <rPr>
        <b/>
        <sz val="11"/>
        <color rgb="FFFF0000"/>
        <rFont val="Aptos Narrow"/>
        <family val="2"/>
      </rPr>
      <t xml:space="preserve">↑ </t>
    </r>
    <r>
      <rPr>
        <b/>
        <sz val="11"/>
        <color rgb="FFFF0000"/>
        <rFont val="Arial"/>
        <family val="2"/>
      </rPr>
      <t>Coste sin IGIC o IVA página 1</t>
    </r>
  </si>
  <si>
    <r>
      <rPr>
        <sz val="11"/>
        <color rgb="FFFF0000"/>
        <rFont val="Wingdings 3"/>
        <family val="1"/>
        <charset val="2"/>
      </rPr>
      <t xml:space="preserve">t </t>
    </r>
    <r>
      <rPr>
        <sz val="11"/>
        <color rgb="FFFF0000"/>
        <rFont val="Arial"/>
        <family val="2"/>
      </rPr>
      <t>Pág 2</t>
    </r>
  </si>
  <si>
    <t>Previsión de ingresos y gastos</t>
  </si>
  <si>
    <r>
      <rPr>
        <sz val="11"/>
        <color rgb="FFFF0000"/>
        <rFont val="Wingdings 3"/>
        <family val="1"/>
        <charset val="2"/>
      </rPr>
      <t xml:space="preserve">t </t>
    </r>
    <r>
      <rPr>
        <sz val="11"/>
        <color rgb="FFFF0000"/>
        <rFont val="Arial"/>
        <family val="2"/>
      </rPr>
      <t>Pág 6</t>
    </r>
  </si>
  <si>
    <t xml:space="preserve">VAN </t>
  </si>
  <si>
    <t>TIR</t>
  </si>
  <si>
    <t>Conclusiones</t>
  </si>
  <si>
    <t>Dependencia de la ayuda pública (DAP)</t>
  </si>
  <si>
    <t>Financiación propia del proyecto</t>
  </si>
  <si>
    <r>
      <rPr>
        <sz val="11"/>
        <color rgb="FFFF0000"/>
        <rFont val="Wingdings 3"/>
        <family val="1"/>
        <charset val="2"/>
      </rPr>
      <t xml:space="preserve">t </t>
    </r>
    <r>
      <rPr>
        <sz val="11"/>
        <color rgb="FFFF0000"/>
        <rFont val="Arial"/>
        <family val="2"/>
      </rPr>
      <t>Pág 3</t>
    </r>
  </si>
  <si>
    <t>Rentabilidad económica histórica (REH)</t>
  </si>
  <si>
    <t>Promedio ANC</t>
  </si>
  <si>
    <t>Capacidad de capitalización</t>
  </si>
  <si>
    <t>FP(n-1)-FP(n-3)</t>
  </si>
  <si>
    <t>CS (n-3)</t>
  </si>
  <si>
    <t>Rentabilidad del capital permanente (RCP)</t>
  </si>
  <si>
    <t>BDI (n-2)</t>
  </si>
  <si>
    <t>BDI (n-1)</t>
  </si>
  <si>
    <t>BDI (n-3)</t>
  </si>
  <si>
    <t>PN (n-3)</t>
  </si>
  <si>
    <t>PN (n-2)</t>
  </si>
  <si>
    <t>PN (n-1)</t>
  </si>
  <si>
    <r>
      <rPr>
        <sz val="11"/>
        <color rgb="FFFF0000"/>
        <rFont val="Wingdings 3"/>
        <family val="1"/>
        <charset val="2"/>
      </rPr>
      <t xml:space="preserve">t </t>
    </r>
    <r>
      <rPr>
        <sz val="11"/>
        <color rgb="FFFF0000"/>
        <rFont val="Arial"/>
        <family val="2"/>
      </rPr>
      <t>Pág 4</t>
    </r>
  </si>
  <si>
    <t>BDI/PN (n-3)</t>
  </si>
  <si>
    <t>BDI/PN (n-2)</t>
  </si>
  <si>
    <t>BDI/PN (n-1)</t>
  </si>
  <si>
    <t>Liquidez</t>
  </si>
  <si>
    <t>Solvencia</t>
  </si>
  <si>
    <t>Capacidad de financiación</t>
  </si>
  <si>
    <r>
      <rPr>
        <sz val="11"/>
        <color rgb="FFFF0000"/>
        <rFont val="Wingdings 3"/>
        <family val="1"/>
        <charset val="2"/>
      </rPr>
      <t xml:space="preserve">t </t>
    </r>
    <r>
      <rPr>
        <sz val="11"/>
        <color rgb="FFFF0000"/>
        <rFont val="Arial"/>
        <family val="2"/>
      </rPr>
      <t>Pág 5</t>
    </r>
  </si>
  <si>
    <t>Disposición de financiación ajena</t>
  </si>
  <si>
    <t>Capacidad de reinversión</t>
  </si>
  <si>
    <t>Nivel de endeudamiento</t>
  </si>
  <si>
    <t>Inversiones activos productivos</t>
  </si>
  <si>
    <r>
      <rPr>
        <sz val="11"/>
        <color rgb="FFFF0000"/>
        <rFont val="Wingdings 3"/>
        <family val="1"/>
        <charset val="2"/>
      </rPr>
      <t xml:space="preserve">t </t>
    </r>
    <r>
      <rPr>
        <sz val="11"/>
        <color rgb="FFFF0000"/>
        <rFont val="Arial"/>
        <family val="2"/>
      </rPr>
      <t>Pág 5</t>
    </r>
    <r>
      <rPr>
        <sz val="11"/>
        <color rgb="FFFF0000"/>
        <rFont val="Calibri"/>
        <family val="1"/>
        <charset val="2"/>
      </rPr>
      <t xml:space="preserve"> y  6</t>
    </r>
  </si>
  <si>
    <t>Libro de Registro de Bienes de inversión</t>
  </si>
  <si>
    <t>Declaración Responsable</t>
  </si>
  <si>
    <t>Casilla 120 IRPF</t>
  </si>
  <si>
    <t>Del proyecto</t>
  </si>
  <si>
    <r>
      <t>Epígrafe</t>
    </r>
    <r>
      <rPr>
        <b/>
        <u/>
        <sz val="11"/>
        <color rgb="FF00B050"/>
        <rFont val="Calibri"/>
        <family val="2"/>
        <scheme val="minor"/>
      </rPr>
      <t xml:space="preserve"> A</t>
    </r>
    <r>
      <rPr>
        <sz val="11"/>
        <color rgb="FF00B050"/>
        <rFont val="Calibri"/>
        <family val="2"/>
        <scheme val="minor"/>
      </rPr>
      <t xml:space="preserve"> del activo</t>
    </r>
  </si>
  <si>
    <r>
      <t xml:space="preserve">Epígrafe </t>
    </r>
    <r>
      <rPr>
        <b/>
        <u/>
        <sz val="11"/>
        <color rgb="FF00B050"/>
        <rFont val="Calibri"/>
        <family val="2"/>
        <scheme val="minor"/>
      </rPr>
      <t>A-1</t>
    </r>
    <r>
      <rPr>
        <sz val="11"/>
        <color rgb="FF00B050"/>
        <rFont val="Calibri"/>
        <family val="2"/>
        <scheme val="minor"/>
      </rPr>
      <t xml:space="preserve"> partida "patrimonio neto y pasivo"</t>
    </r>
  </si>
  <si>
    <r>
      <t xml:space="preserve">Epígrafe </t>
    </r>
    <r>
      <rPr>
        <b/>
        <u/>
        <sz val="11"/>
        <color rgb="FF00B050"/>
        <rFont val="Calibri"/>
        <family val="2"/>
        <scheme val="minor"/>
      </rPr>
      <t>A-1)I.</t>
    </r>
    <r>
      <rPr>
        <sz val="11"/>
        <color rgb="FF00B050"/>
        <rFont val="Calibri"/>
        <family val="2"/>
        <scheme val="minor"/>
      </rPr>
      <t xml:space="preserve"> partida "patrimonio neto y pasivo"</t>
    </r>
  </si>
  <si>
    <r>
      <t xml:space="preserve">Epígrafe </t>
    </r>
    <r>
      <rPr>
        <b/>
        <u/>
        <sz val="11"/>
        <color rgb="FF00B050"/>
        <rFont val="Calibri"/>
        <family val="2"/>
        <scheme val="minor"/>
      </rPr>
      <t>A</t>
    </r>
    <r>
      <rPr>
        <sz val="11"/>
        <color rgb="FF00B050"/>
        <rFont val="Calibri"/>
        <family val="2"/>
        <scheme val="minor"/>
      </rPr>
      <t xml:space="preserve"> partida "patrimonio neto y pasivo"</t>
    </r>
  </si>
  <si>
    <r>
      <t>Epígrafe</t>
    </r>
    <r>
      <rPr>
        <b/>
        <u/>
        <sz val="11"/>
        <color rgb="FF00B050"/>
        <rFont val="Calibri"/>
        <family val="2"/>
        <scheme val="minor"/>
      </rPr>
      <t xml:space="preserve"> B</t>
    </r>
    <r>
      <rPr>
        <sz val="11"/>
        <color rgb="FF00B050"/>
        <rFont val="Calibri"/>
        <family val="2"/>
        <scheme val="minor"/>
      </rPr>
      <t xml:space="preserve"> del activo</t>
    </r>
  </si>
  <si>
    <r>
      <t xml:space="preserve">Epígrafe </t>
    </r>
    <r>
      <rPr>
        <b/>
        <u/>
        <sz val="11"/>
        <color rgb="FF00B050"/>
        <rFont val="Calibri"/>
        <family val="2"/>
        <scheme val="minor"/>
      </rPr>
      <t>C</t>
    </r>
    <r>
      <rPr>
        <sz val="11"/>
        <color rgb="FF00B050"/>
        <rFont val="Calibri"/>
        <family val="2"/>
        <scheme val="minor"/>
      </rPr>
      <t xml:space="preserve"> partida "patrimonio neto y pasivo"</t>
    </r>
  </si>
  <si>
    <r>
      <t xml:space="preserve">Epígrafe </t>
    </r>
    <r>
      <rPr>
        <b/>
        <u/>
        <sz val="11"/>
        <color rgb="FF00B050"/>
        <rFont val="Calibri"/>
        <family val="2"/>
        <scheme val="minor"/>
      </rPr>
      <t>B</t>
    </r>
    <r>
      <rPr>
        <sz val="11"/>
        <color rgb="FF00B050"/>
        <rFont val="Calibri"/>
        <family val="2"/>
        <scheme val="minor"/>
      </rPr>
      <t xml:space="preserve"> partida "patrimonio neto y pasivo"</t>
    </r>
  </si>
  <si>
    <t>Suma de todos los activos</t>
  </si>
  <si>
    <t>A1. Resultados de la explotación (P y G)</t>
  </si>
  <si>
    <r>
      <rPr>
        <b/>
        <u/>
        <sz val="11"/>
        <color rgb="FF00B050"/>
        <rFont val="Calibri"/>
        <family val="2"/>
        <scheme val="minor"/>
      </rPr>
      <t>A5</t>
    </r>
    <r>
      <rPr>
        <b/>
        <sz val="11"/>
        <color rgb="FF00B050"/>
        <rFont val="Calibri"/>
        <family val="2"/>
        <scheme val="minor"/>
      </rPr>
      <t>.</t>
    </r>
    <r>
      <rPr>
        <sz val="11"/>
        <color rgb="FF00B050"/>
        <rFont val="Calibri"/>
        <family val="2"/>
        <scheme val="minor"/>
      </rPr>
      <t xml:space="preserve"> Resultados del ejercicio (P y G)</t>
    </r>
  </si>
  <si>
    <t>DATOS DERIVADOS DEL PROYECTO</t>
  </si>
  <si>
    <t>PRÉSTAMOS, EN EL CASO DE SUBVENCIÓN</t>
  </si>
  <si>
    <r>
      <t>DATOS CONTABLES DE</t>
    </r>
    <r>
      <rPr>
        <b/>
        <u/>
        <sz val="24"/>
        <color rgb="FFFF0000"/>
        <rFont val="Arial"/>
        <family val="2"/>
      </rPr>
      <t xml:space="preserve"> PERSONAS FÍSICAS</t>
    </r>
    <r>
      <rPr>
        <b/>
        <sz val="24"/>
        <rFont val="Arial"/>
        <family val="2"/>
      </rPr>
      <t xml:space="preserve"> EN RÉGIMEN DE ESTIMACIÓN DIRECTA</t>
    </r>
  </si>
  <si>
    <t>CUENTA DE RESULTADOS ANEXO II SOLICITUD (AUTOCALCULADA)</t>
  </si>
  <si>
    <t>ANÁLISIS ECONÓMICO DINÁMICO: VAN, TIR y TIR NETA (AUTOCALCULADO)</t>
  </si>
  <si>
    <t>TESORERÍA PREVISIONAL (ANÁLISIS FINANCIERO). AUTOCALCULADO</t>
  </si>
  <si>
    <t>RESULTADOS PREVISIONALES (ANÁLISIS ECONÓMICO ESTÁTICO). AUTOCALCULADO</t>
  </si>
  <si>
    <t>ANÁLISIS DEL PUNTO MUERTO (Operativo, financiero y ampliado). AUTOCALCULADO</t>
  </si>
  <si>
    <r>
      <t>RESULTADOS DE LA EMPRESA</t>
    </r>
    <r>
      <rPr>
        <b/>
        <u/>
        <sz val="24"/>
        <color rgb="FFFF0000"/>
        <rFont val="Arial"/>
        <family val="2"/>
      </rPr>
      <t xml:space="preserve"> ANTES DE REALIZAR INVERSIÓN</t>
    </r>
  </si>
  <si>
    <t>%</t>
  </si>
  <si>
    <t>Inversiones en activos productivos</t>
  </si>
  <si>
    <r>
      <t>DATOS CONTABLES DE</t>
    </r>
    <r>
      <rPr>
        <b/>
        <u/>
        <sz val="24"/>
        <color rgb="FFFF0000"/>
        <rFont val="Arial"/>
        <family val="2"/>
      </rPr>
      <t xml:space="preserve"> PERSONAS JURÍDICAS</t>
    </r>
    <r>
      <rPr>
        <b/>
        <sz val="24"/>
        <rFont val="Arial"/>
        <family val="2"/>
      </rPr>
      <t xml:space="preserve"> </t>
    </r>
  </si>
  <si>
    <t>VERSIÓN 2</t>
  </si>
  <si>
    <t xml:space="preserve">     </t>
  </si>
  <si>
    <r>
      <t xml:space="preserve">OBSERVE LA NECESIDAD DE FINANCIACIÓN </t>
    </r>
    <r>
      <rPr>
        <b/>
        <sz val="11"/>
        <color rgb="FFFF0000"/>
        <rFont val="Aptos Narrow"/>
        <family val="2"/>
      </rPr>
      <t>→</t>
    </r>
    <r>
      <rPr>
        <b/>
        <sz val="11"/>
        <color rgb="FFFF0000"/>
        <rFont val="Calibri"/>
        <family val="2"/>
        <scheme val="minor"/>
      </rPr>
      <t xml:space="preserve"> K4</t>
    </r>
  </si>
  <si>
    <t>Año 1 (tras inversión)</t>
  </si>
  <si>
    <t>Año 2 (tras inversión)</t>
  </si>
  <si>
    <t>Año 3 (tras inversión)</t>
  </si>
  <si>
    <t>13. El pago de impuestos de los primeros años tiene en cuenta la compensación de resultados negativos de ejercicios anteriores</t>
  </si>
  <si>
    <t xml:space="preserve">Notas: </t>
  </si>
  <si>
    <t>3. En los costes de factores de producción se incluyen los gastos no amortizables l y el stock de seguridad, ambos ligados a la inversión</t>
  </si>
  <si>
    <t>Esta cuenta de resultados se calcula sumando los datos de la cuenta de resultados anterior a la inversión (E1) y los cálculos del análisis económico estático (cuenta de resultado previsional)</t>
  </si>
  <si>
    <t>Inversión Total (sin imp. indirectos)</t>
  </si>
  <si>
    <t>Inversión Total  (sin imp. indirectos)</t>
  </si>
  <si>
    <t>Inversión Total Inmovilizado  (sin imp. indirectos)</t>
  </si>
  <si>
    <t>Inversión Total (con imp. indirectos)</t>
  </si>
  <si>
    <r>
      <t xml:space="preserve">Inversión Total Inmovilizado </t>
    </r>
    <r>
      <rPr>
        <sz val="8"/>
        <color theme="1"/>
        <rFont val="Calibri"/>
        <family val="2"/>
        <scheme val="minor"/>
      </rPr>
      <t>(sin impuestos indirectos)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</si>
</sst>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_-* #,##0.00\ [$€-C0A]_-;\-* #,##0.00\ [$€-C0A]_-;_-* &quot;-&quot;??\ [$€-C0A]_-;_-@_-"/>
    <numFmt numFmtId="165" formatCode="0.0000"/>
    <numFmt numFmtId="166" formatCode="0.000%"/>
  </numFmts>
  <fonts count="49">
    <font>
      <sz val="11"/>
      <color theme="1"/>
      <name val="Calibri"/>
      <family val="2"/>
      <scheme val="minor"/>
    </font>
    <font>
      <sz val="11"/>
      <color theme="1"/>
      <name val="Calibri"/>
      <family val="2"/>
      <scheme val="minor"/>
    </font>
    <font>
      <sz val="11"/>
      <color theme="0"/>
      <name val="Calibri"/>
      <family val="2"/>
      <scheme val="minor"/>
    </font>
    <font>
      <sz val="11"/>
      <color theme="1"/>
      <name val="Arial"/>
      <family val="2"/>
    </font>
    <font>
      <sz val="8"/>
      <color theme="1"/>
      <name val="Arial"/>
      <family val="2"/>
    </font>
    <font>
      <sz val="10"/>
      <color theme="1"/>
      <name val="Arial"/>
      <family val="2"/>
    </font>
    <font>
      <sz val="8"/>
      <color theme="0"/>
      <name val="Arial"/>
      <family val="2"/>
    </font>
    <font>
      <sz val="10"/>
      <color theme="0"/>
      <name val="Arial"/>
      <family val="2"/>
    </font>
    <font>
      <b/>
      <sz val="11"/>
      <color theme="0"/>
      <name val="Arial"/>
      <family val="2"/>
    </font>
    <font>
      <b/>
      <sz val="8"/>
      <color theme="0"/>
      <name val="Arial"/>
      <family val="2"/>
    </font>
    <font>
      <b/>
      <sz val="10"/>
      <color theme="0"/>
      <name val="Arial"/>
      <family val="2"/>
    </font>
    <font>
      <b/>
      <sz val="10"/>
      <color theme="1"/>
      <name val="Arial"/>
      <family val="2"/>
    </font>
    <font>
      <sz val="11"/>
      <name val="Calibri"/>
      <family val="2"/>
      <scheme val="minor"/>
    </font>
    <font>
      <sz val="9"/>
      <color theme="3"/>
      <name val="Arial"/>
      <family val="2"/>
    </font>
    <font>
      <b/>
      <sz val="9"/>
      <color theme="3"/>
      <name val="Arial"/>
      <family val="2"/>
    </font>
    <font>
      <b/>
      <sz val="8"/>
      <color theme="1"/>
      <name val="Arial"/>
      <family val="2"/>
    </font>
    <font>
      <b/>
      <sz val="8"/>
      <name val="Arial"/>
      <family val="2"/>
    </font>
    <font>
      <b/>
      <sz val="10"/>
      <name val="Arial"/>
      <family val="2"/>
    </font>
    <font>
      <sz val="10"/>
      <name val="Arial"/>
      <family val="2"/>
    </font>
    <font>
      <sz val="10"/>
      <color theme="9" tint="-0.499984740745262"/>
      <name val="Arial"/>
      <family val="2"/>
    </font>
    <font>
      <b/>
      <sz val="10"/>
      <color theme="9" tint="-0.499984740745262"/>
      <name val="Arial"/>
      <family val="2"/>
    </font>
    <font>
      <sz val="11"/>
      <color theme="9" tint="-0.499984740745262"/>
      <name val="Calibri"/>
      <family val="2"/>
      <scheme val="minor"/>
    </font>
    <font>
      <b/>
      <sz val="24"/>
      <name val="Arial"/>
      <family val="2"/>
    </font>
    <font>
      <b/>
      <sz val="12"/>
      <color theme="0"/>
      <name val="Arial"/>
      <family val="2"/>
    </font>
    <font>
      <b/>
      <sz val="12"/>
      <color theme="1"/>
      <name val="Arial"/>
      <family val="2"/>
    </font>
    <font>
      <b/>
      <sz val="12"/>
      <color theme="1"/>
      <name val="Calibri"/>
      <family val="2"/>
      <scheme val="minor"/>
    </font>
    <font>
      <sz val="11"/>
      <color theme="0"/>
      <name val="Arial"/>
      <family val="2"/>
    </font>
    <font>
      <b/>
      <sz val="11"/>
      <color theme="1"/>
      <name val="Arial"/>
      <family val="2"/>
    </font>
    <font>
      <sz val="11"/>
      <color theme="9" tint="-0.499984740745262"/>
      <name val="Arial"/>
      <family val="2"/>
    </font>
    <font>
      <b/>
      <sz val="11"/>
      <color theme="0"/>
      <name val="Calibri"/>
      <family val="2"/>
      <scheme val="minor"/>
    </font>
    <font>
      <b/>
      <sz val="11"/>
      <color theme="1"/>
      <name val="Calibri"/>
      <family val="2"/>
      <scheme val="minor"/>
    </font>
    <font>
      <b/>
      <u/>
      <sz val="24"/>
      <color rgb="FFFF0000"/>
      <name val="Arial"/>
      <family val="2"/>
    </font>
    <font>
      <b/>
      <sz val="20"/>
      <color rgb="FFFF0000"/>
      <name val="Calibri"/>
      <family val="2"/>
      <scheme val="minor"/>
    </font>
    <font>
      <sz val="12"/>
      <color theme="1"/>
      <name val="Calibri"/>
      <family val="2"/>
      <scheme val="minor"/>
    </font>
    <font>
      <sz val="8"/>
      <name val="Calibri"/>
      <family val="2"/>
      <scheme val="minor"/>
    </font>
    <font>
      <sz val="9.5"/>
      <color theme="0"/>
      <name val="Arial"/>
      <family val="2"/>
    </font>
    <font>
      <sz val="11"/>
      <color rgb="FFFF0000"/>
      <name val="Calibri"/>
      <family val="2"/>
      <scheme val="minor"/>
    </font>
    <font>
      <b/>
      <sz val="11"/>
      <color rgb="FFFF0000"/>
      <name val="Calibri"/>
      <family val="2"/>
      <scheme val="minor"/>
    </font>
    <font>
      <sz val="12"/>
      <color theme="0"/>
      <name val="Arial"/>
      <family val="2"/>
    </font>
    <font>
      <sz val="11"/>
      <color rgb="FFFF0000"/>
      <name val="Calibri"/>
      <family val="1"/>
      <charset val="2"/>
    </font>
    <font>
      <sz val="11"/>
      <color rgb="FFFF0000"/>
      <name val="Wingdings 3"/>
      <family val="1"/>
      <charset val="2"/>
    </font>
    <font>
      <sz val="11"/>
      <color rgb="FFFF0000"/>
      <name val="Arial"/>
      <family val="2"/>
    </font>
    <font>
      <b/>
      <sz val="10"/>
      <color rgb="FFFF0000"/>
      <name val="Arial"/>
      <family val="2"/>
    </font>
    <font>
      <b/>
      <sz val="11"/>
      <color rgb="FFFF0000"/>
      <name val="Arial"/>
      <family val="2"/>
    </font>
    <font>
      <b/>
      <sz val="11"/>
      <color rgb="FFFF0000"/>
      <name val="Aptos Narrow"/>
      <family val="2"/>
    </font>
    <font>
      <sz val="11"/>
      <color rgb="FF00B050"/>
      <name val="Calibri"/>
      <family val="2"/>
      <scheme val="minor"/>
    </font>
    <font>
      <b/>
      <sz val="11"/>
      <color rgb="FF00B050"/>
      <name val="Calibri"/>
      <family val="2"/>
      <scheme val="minor"/>
    </font>
    <font>
      <b/>
      <u/>
      <sz val="11"/>
      <color rgb="FF00B050"/>
      <name val="Calibri"/>
      <family val="2"/>
      <scheme val="minor"/>
    </font>
    <font>
      <sz val="8"/>
      <color theme="1"/>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9999"/>
        <bgColor indexed="64"/>
      </patternFill>
    </fill>
    <fill>
      <patternFill patternType="solid">
        <fgColor theme="0" tint="-0.14999847407452621"/>
        <bgColor indexed="64"/>
      </patternFill>
    </fill>
    <fill>
      <patternFill patternType="solid">
        <fgColor theme="2"/>
        <bgColor indexed="64"/>
      </patternFill>
    </fill>
    <fill>
      <patternFill patternType="solid">
        <fgColor rgb="FF00B050"/>
        <bgColor indexed="64"/>
      </patternFill>
    </fill>
    <fill>
      <patternFill patternType="solid">
        <fgColor rgb="FF00B0F0"/>
        <bgColor indexed="64"/>
      </patternFill>
    </fill>
    <fill>
      <patternFill patternType="solid">
        <fgColor rgb="FF7030A0"/>
        <bgColor indexed="64"/>
      </patternFill>
    </fill>
    <fill>
      <patternFill patternType="solid">
        <fgColor rgb="FFFF99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CCFF"/>
        <bgColor indexed="64"/>
      </patternFill>
    </fill>
  </fills>
  <borders count="21">
    <border>
      <left/>
      <right/>
      <top/>
      <bottom/>
      <diagonal/>
    </border>
    <border>
      <left/>
      <right/>
      <top style="thin">
        <color theme="0"/>
      </top>
      <bottom style="thin">
        <color theme="0"/>
      </bottom>
      <diagonal/>
    </border>
    <border>
      <left/>
      <right/>
      <top style="thin">
        <color indexed="64"/>
      </top>
      <bottom style="thin">
        <color theme="0"/>
      </bottom>
      <diagonal/>
    </border>
    <border>
      <left/>
      <right/>
      <top style="thin">
        <color theme="0"/>
      </top>
      <bottom/>
      <diagonal/>
    </border>
    <border>
      <left/>
      <right/>
      <top/>
      <bottom style="thin">
        <color theme="0"/>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4.9989318521683403E-2"/>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style="thin">
        <color theme="0"/>
      </right>
      <top/>
      <bottom/>
      <diagonal/>
    </border>
    <border>
      <left style="thin">
        <color auto="1"/>
      </left>
      <right style="thin">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98">
    <xf numFmtId="0" fontId="0" fillId="0" borderId="0" xfId="0"/>
    <xf numFmtId="0" fontId="0" fillId="2" borderId="0" xfId="0" applyFill="1"/>
    <xf numFmtId="0" fontId="2" fillId="0" borderId="0" xfId="0" applyFont="1"/>
    <xf numFmtId="0" fontId="3" fillId="0" borderId="0" xfId="0" applyFont="1"/>
    <xf numFmtId="0" fontId="4" fillId="0" borderId="0" xfId="0" applyFont="1"/>
    <xf numFmtId="0" fontId="5" fillId="0" borderId="0" xfId="0" applyFont="1"/>
    <xf numFmtId="10" fontId="7" fillId="8" borderId="6" xfId="0" applyNumberFormat="1" applyFont="1" applyFill="1" applyBorder="1"/>
    <xf numFmtId="0" fontId="9" fillId="4" borderId="0" xfId="0" applyFont="1" applyFill="1"/>
    <xf numFmtId="0" fontId="10" fillId="4" borderId="0" xfId="0" applyFont="1" applyFill="1"/>
    <xf numFmtId="164" fontId="10" fillId="4" borderId="0" xfId="0" applyNumberFormat="1" applyFont="1" applyFill="1" applyAlignment="1">
      <alignment horizontal="center"/>
    </xf>
    <xf numFmtId="0" fontId="11" fillId="0" borderId="0" xfId="0" applyFont="1"/>
    <xf numFmtId="164" fontId="5" fillId="3" borderId="2" xfId="0" applyNumberFormat="1" applyFont="1" applyFill="1" applyBorder="1" applyProtection="1">
      <protection locked="0"/>
    </xf>
    <xf numFmtId="164" fontId="5" fillId="3" borderId="1" xfId="0" applyNumberFormat="1" applyFont="1" applyFill="1" applyBorder="1" applyProtection="1">
      <protection locked="0"/>
    </xf>
    <xf numFmtId="164" fontId="5" fillId="3" borderId="3" xfId="0" applyNumberFormat="1" applyFont="1" applyFill="1" applyBorder="1" applyProtection="1">
      <protection locked="0"/>
    </xf>
    <xf numFmtId="164" fontId="10" fillId="8" borderId="5" xfId="0" applyNumberFormat="1" applyFont="1" applyFill="1" applyBorder="1"/>
    <xf numFmtId="164" fontId="10" fillId="8" borderId="6" xfId="0" applyNumberFormat="1" applyFont="1" applyFill="1" applyBorder="1"/>
    <xf numFmtId="0" fontId="7" fillId="0" borderId="0" xfId="0" applyFont="1"/>
    <xf numFmtId="0" fontId="5" fillId="2" borderId="0" xfId="0" applyFont="1" applyFill="1"/>
    <xf numFmtId="164" fontId="5" fillId="3" borderId="4" xfId="0" applyNumberFormat="1" applyFont="1" applyFill="1" applyBorder="1" applyProtection="1">
      <protection locked="0"/>
    </xf>
    <xf numFmtId="0" fontId="14" fillId="10" borderId="0" xfId="0" applyFont="1" applyFill="1"/>
    <xf numFmtId="0" fontId="13" fillId="10" borderId="0" xfId="0" applyFont="1" applyFill="1"/>
    <xf numFmtId="0" fontId="12" fillId="2" borderId="0" xfId="0" applyFont="1" applyFill="1"/>
    <xf numFmtId="0" fontId="2" fillId="2" borderId="0" xfId="0" applyFont="1" applyFill="1"/>
    <xf numFmtId="9" fontId="7" fillId="6" borderId="0" xfId="2" applyFont="1" applyFill="1"/>
    <xf numFmtId="0" fontId="8" fillId="2" borderId="0" xfId="0" applyFont="1" applyFill="1"/>
    <xf numFmtId="0" fontId="3" fillId="2" borderId="0" xfId="0" applyFont="1" applyFill="1"/>
    <xf numFmtId="10" fontId="7" fillId="2" borderId="0" xfId="0" applyNumberFormat="1" applyFont="1" applyFill="1"/>
    <xf numFmtId="0" fontId="15" fillId="0" borderId="0" xfId="0" applyFont="1"/>
    <xf numFmtId="1" fontId="7" fillId="8" borderId="3" xfId="0" applyNumberFormat="1" applyFont="1" applyFill="1" applyBorder="1"/>
    <xf numFmtId="1" fontId="7" fillId="5" borderId="0" xfId="0" applyNumberFormat="1" applyFont="1" applyFill="1"/>
    <xf numFmtId="1" fontId="5" fillId="3" borderId="1" xfId="0" applyNumberFormat="1" applyFont="1" applyFill="1" applyBorder="1" applyProtection="1">
      <protection locked="0"/>
    </xf>
    <xf numFmtId="0" fontId="9" fillId="2" borderId="0" xfId="0" applyFont="1" applyFill="1"/>
    <xf numFmtId="0" fontId="16" fillId="2" borderId="0" xfId="0" applyFont="1" applyFill="1"/>
    <xf numFmtId="44" fontId="7" fillId="8" borderId="1" xfId="1" applyFont="1" applyFill="1" applyBorder="1"/>
    <xf numFmtId="0" fontId="17" fillId="2" borderId="0" xfId="0" applyFont="1" applyFill="1"/>
    <xf numFmtId="164" fontId="5" fillId="2" borderId="0" xfId="0" applyNumberFormat="1" applyFont="1" applyFill="1" applyProtection="1">
      <protection locked="0"/>
    </xf>
    <xf numFmtId="164" fontId="5" fillId="3" borderId="8" xfId="0" applyNumberFormat="1" applyFont="1" applyFill="1" applyBorder="1" applyProtection="1">
      <protection locked="0"/>
    </xf>
    <xf numFmtId="164" fontId="5" fillId="3" borderId="9" xfId="0" applyNumberFormat="1" applyFont="1" applyFill="1" applyBorder="1" applyProtection="1">
      <protection locked="0"/>
    </xf>
    <xf numFmtId="164" fontId="5" fillId="3" borderId="10" xfId="0" applyNumberFormat="1" applyFont="1" applyFill="1" applyBorder="1" applyProtection="1">
      <protection locked="0"/>
    </xf>
    <xf numFmtId="44" fontId="5" fillId="0" borderId="0" xfId="0" applyNumberFormat="1" applyFont="1"/>
    <xf numFmtId="0" fontId="5" fillId="9" borderId="0" xfId="0" applyFont="1" applyFill="1"/>
    <xf numFmtId="10" fontId="5" fillId="3" borderId="1" xfId="2" applyNumberFormat="1" applyFont="1" applyFill="1" applyBorder="1" applyProtection="1">
      <protection locked="0"/>
    </xf>
    <xf numFmtId="10" fontId="2" fillId="8" borderId="0" xfId="2" applyNumberFormat="1" applyFont="1" applyFill="1"/>
    <xf numFmtId="9" fontId="2" fillId="8" borderId="0" xfId="0" applyNumberFormat="1" applyFont="1" applyFill="1"/>
    <xf numFmtId="0" fontId="4" fillId="2" borderId="0" xfId="0" applyFont="1" applyFill="1"/>
    <xf numFmtId="44" fontId="5" fillId="0" borderId="0" xfId="0" applyNumberFormat="1" applyFont="1" applyAlignment="1">
      <alignment horizontal="center"/>
    </xf>
    <xf numFmtId="44" fontId="5" fillId="2" borderId="0" xfId="0" applyNumberFormat="1" applyFont="1" applyFill="1" applyAlignment="1">
      <alignment horizontal="center"/>
    </xf>
    <xf numFmtId="164" fontId="10" fillId="4" borderId="0" xfId="0" applyNumberFormat="1" applyFont="1" applyFill="1"/>
    <xf numFmtId="1" fontId="5" fillId="3" borderId="1" xfId="0" applyNumberFormat="1" applyFont="1" applyFill="1" applyBorder="1" applyAlignment="1" applyProtection="1">
      <alignment horizontal="center"/>
      <protection locked="0"/>
    </xf>
    <xf numFmtId="10" fontId="2" fillId="2" borderId="0" xfId="2" applyNumberFormat="1" applyFont="1" applyFill="1"/>
    <xf numFmtId="44" fontId="7" fillId="0" borderId="0" xfId="0" applyNumberFormat="1" applyFont="1"/>
    <xf numFmtId="10" fontId="0" fillId="3" borderId="9" xfId="2" applyNumberFormat="1" applyFont="1" applyFill="1" applyBorder="1" applyProtection="1">
      <protection locked="0"/>
    </xf>
    <xf numFmtId="164" fontId="7" fillId="8" borderId="4" xfId="0" applyNumberFormat="1" applyFont="1" applyFill="1" applyBorder="1" applyAlignment="1">
      <alignment horizontal="center"/>
    </xf>
    <xf numFmtId="10" fontId="2" fillId="8" borderId="0" xfId="0" applyNumberFormat="1" applyFont="1" applyFill="1"/>
    <xf numFmtId="10" fontId="2" fillId="8" borderId="0" xfId="2" applyNumberFormat="1" applyFont="1" applyFill="1" applyProtection="1"/>
    <xf numFmtId="10" fontId="2" fillId="2" borderId="0" xfId="2" applyNumberFormat="1" applyFont="1" applyFill="1" applyProtection="1"/>
    <xf numFmtId="164" fontId="10" fillId="11" borderId="9" xfId="0" applyNumberFormat="1" applyFont="1" applyFill="1" applyBorder="1" applyAlignment="1">
      <alignment horizontal="center"/>
    </xf>
    <xf numFmtId="44" fontId="0" fillId="12" borderId="9" xfId="1" applyFont="1" applyFill="1" applyBorder="1" applyProtection="1"/>
    <xf numFmtId="8" fontId="5" fillId="0" borderId="0" xfId="0" applyNumberFormat="1" applyFont="1"/>
    <xf numFmtId="164" fontId="0" fillId="0" borderId="0" xfId="0" applyNumberFormat="1"/>
    <xf numFmtId="0" fontId="7" fillId="4" borderId="0" xfId="0" applyFont="1" applyFill="1"/>
    <xf numFmtId="44" fontId="6" fillId="4" borderId="0" xfId="0" applyNumberFormat="1" applyFont="1" applyFill="1"/>
    <xf numFmtId="44" fontId="6" fillId="4" borderId="0" xfId="0" applyNumberFormat="1" applyFont="1" applyFill="1" applyAlignment="1">
      <alignment horizontal="center"/>
    </xf>
    <xf numFmtId="44" fontId="6" fillId="4" borderId="11" xfId="0" applyNumberFormat="1" applyFont="1" applyFill="1" applyBorder="1" applyAlignment="1">
      <alignment horizontal="center"/>
    </xf>
    <xf numFmtId="44" fontId="6" fillId="0" borderId="0" xfId="0" applyNumberFormat="1" applyFont="1" applyAlignment="1">
      <alignment horizontal="center"/>
    </xf>
    <xf numFmtId="44" fontId="5" fillId="9" borderId="0" xfId="0" applyNumberFormat="1" applyFont="1" applyFill="1"/>
    <xf numFmtId="0" fontId="11" fillId="0" borderId="0" xfId="0" applyFont="1" applyAlignment="1">
      <alignment horizontal="center"/>
    </xf>
    <xf numFmtId="164" fontId="7" fillId="8" borderId="10" xfId="0" applyNumberFormat="1" applyFont="1" applyFill="1" applyBorder="1"/>
    <xf numFmtId="49" fontId="19" fillId="2" borderId="0" xfId="0" applyNumberFormat="1" applyFont="1" applyFill="1" applyAlignment="1">
      <alignment vertical="center"/>
    </xf>
    <xf numFmtId="49" fontId="21" fillId="2" borderId="0" xfId="0" applyNumberFormat="1" applyFont="1" applyFill="1" applyAlignment="1">
      <alignment vertical="center"/>
    </xf>
    <xf numFmtId="0" fontId="22" fillId="2" borderId="0" xfId="0" applyFont="1" applyFill="1"/>
    <xf numFmtId="0" fontId="7" fillId="4" borderId="0" xfId="0" applyFont="1" applyFill="1" applyAlignment="1">
      <alignment horizontal="center"/>
    </xf>
    <xf numFmtId="0" fontId="7" fillId="2" borderId="0" xfId="0" applyFont="1" applyFill="1"/>
    <xf numFmtId="0" fontId="5" fillId="2" borderId="12" xfId="0" applyFont="1" applyFill="1" applyBorder="1"/>
    <xf numFmtId="0" fontId="7" fillId="7" borderId="12" xfId="0" applyFont="1" applyFill="1" applyBorder="1"/>
    <xf numFmtId="0" fontId="7" fillId="4" borderId="12" xfId="0" applyFont="1" applyFill="1" applyBorder="1"/>
    <xf numFmtId="164" fontId="18" fillId="2" borderId="12" xfId="0" applyNumberFormat="1" applyFont="1" applyFill="1" applyBorder="1"/>
    <xf numFmtId="44" fontId="18" fillId="2" borderId="12" xfId="1" applyFont="1" applyFill="1" applyBorder="1"/>
    <xf numFmtId="44" fontId="5" fillId="2" borderId="12" xfId="0" applyNumberFormat="1" applyFont="1" applyFill="1" applyBorder="1"/>
    <xf numFmtId="164" fontId="7" fillId="7" borderId="12" xfId="0" applyNumberFormat="1" applyFont="1" applyFill="1" applyBorder="1"/>
    <xf numFmtId="44" fontId="5" fillId="0" borderId="12" xfId="0" applyNumberFormat="1" applyFont="1" applyBorder="1"/>
    <xf numFmtId="44" fontId="7" fillId="7" borderId="12" xfId="0" applyNumberFormat="1" applyFont="1" applyFill="1" applyBorder="1"/>
    <xf numFmtId="44" fontId="7" fillId="4" borderId="12" xfId="0" applyNumberFormat="1" applyFont="1" applyFill="1" applyBorder="1"/>
    <xf numFmtId="8" fontId="5" fillId="2" borderId="12" xfId="0" applyNumberFormat="1" applyFont="1" applyFill="1" applyBorder="1"/>
    <xf numFmtId="0" fontId="7" fillId="4" borderId="13" xfId="0" applyFont="1" applyFill="1" applyBorder="1"/>
    <xf numFmtId="44" fontId="7" fillId="4" borderId="14" xfId="0" applyNumberFormat="1" applyFont="1" applyFill="1" applyBorder="1"/>
    <xf numFmtId="0" fontId="23" fillId="4" borderId="0" xfId="0" applyFont="1" applyFill="1"/>
    <xf numFmtId="164" fontId="10" fillId="11" borderId="0" xfId="0" applyNumberFormat="1" applyFont="1" applyFill="1" applyAlignment="1">
      <alignment horizontal="center"/>
    </xf>
    <xf numFmtId="0" fontId="10" fillId="2" borderId="0" xfId="0" applyFont="1" applyFill="1"/>
    <xf numFmtId="164" fontId="10" fillId="2" borderId="0" xfId="0" applyNumberFormat="1" applyFont="1" applyFill="1"/>
    <xf numFmtId="164" fontId="7" fillId="8" borderId="1" xfId="0" applyNumberFormat="1" applyFont="1" applyFill="1" applyBorder="1" applyAlignment="1">
      <alignment horizontal="center"/>
    </xf>
    <xf numFmtId="9" fontId="7" fillId="2" borderId="0" xfId="2" applyFont="1" applyFill="1" applyProtection="1"/>
    <xf numFmtId="44" fontId="5" fillId="2" borderId="0" xfId="0" applyNumberFormat="1" applyFont="1" applyFill="1"/>
    <xf numFmtId="0" fontId="3" fillId="10" borderId="0" xfId="0" applyFont="1" applyFill="1"/>
    <xf numFmtId="10" fontId="26" fillId="8" borderId="0" xfId="0" applyNumberFormat="1" applyFont="1" applyFill="1"/>
    <xf numFmtId="10" fontId="26" fillId="2" borderId="0" xfId="0" applyNumberFormat="1" applyFont="1" applyFill="1"/>
    <xf numFmtId="10" fontId="26" fillId="8" borderId="0" xfId="2" applyNumberFormat="1" applyFont="1" applyFill="1" applyProtection="1"/>
    <xf numFmtId="10" fontId="26" fillId="2" borderId="0" xfId="2" applyNumberFormat="1" applyFont="1" applyFill="1" applyProtection="1"/>
    <xf numFmtId="44" fontId="3" fillId="12" borderId="9" xfId="1" applyFont="1" applyFill="1" applyBorder="1" applyProtection="1"/>
    <xf numFmtId="9" fontId="26" fillId="8" borderId="0" xfId="0" applyNumberFormat="1" applyFont="1" applyFill="1"/>
    <xf numFmtId="9" fontId="26" fillId="2" borderId="0" xfId="0" applyNumberFormat="1" applyFont="1" applyFill="1"/>
    <xf numFmtId="0" fontId="3" fillId="10" borderId="0" xfId="0" applyFont="1" applyFill="1" applyProtection="1">
      <protection locked="0"/>
    </xf>
    <xf numFmtId="10" fontId="26" fillId="8" borderId="0" xfId="2" applyNumberFormat="1" applyFont="1" applyFill="1"/>
    <xf numFmtId="10" fontId="26" fillId="2" borderId="0" xfId="2" applyNumberFormat="1" applyFont="1" applyFill="1"/>
    <xf numFmtId="0" fontId="26" fillId="2" borderId="0" xfId="0" applyFont="1" applyFill="1"/>
    <xf numFmtId="44" fontId="3" fillId="2" borderId="0" xfId="0" applyNumberFormat="1" applyFont="1" applyFill="1"/>
    <xf numFmtId="0" fontId="3" fillId="2" borderId="0" xfId="0" applyFont="1" applyFill="1" applyProtection="1">
      <protection locked="0"/>
    </xf>
    <xf numFmtId="164" fontId="3" fillId="0" borderId="0" xfId="0" applyNumberFormat="1" applyFont="1"/>
    <xf numFmtId="0" fontId="27" fillId="0" borderId="0" xfId="0" applyFont="1" applyAlignment="1">
      <alignment horizontal="center"/>
    </xf>
    <xf numFmtId="49" fontId="28" fillId="2" borderId="0" xfId="0" applyNumberFormat="1" applyFont="1" applyFill="1" applyAlignment="1">
      <alignment vertical="center"/>
    </xf>
    <xf numFmtId="0" fontId="26" fillId="0" borderId="0" xfId="0" applyFont="1"/>
    <xf numFmtId="10" fontId="5" fillId="2" borderId="0" xfId="2" applyNumberFormat="1" applyFont="1" applyFill="1" applyProtection="1"/>
    <xf numFmtId="44" fontId="6" fillId="2" borderId="0" xfId="0" applyNumberFormat="1" applyFont="1" applyFill="1"/>
    <xf numFmtId="44" fontId="6" fillId="2" borderId="11" xfId="0" applyNumberFormat="1" applyFont="1" applyFill="1" applyBorder="1" applyAlignment="1">
      <alignment horizontal="center"/>
    </xf>
    <xf numFmtId="44" fontId="6" fillId="2" borderId="0" xfId="0" applyNumberFormat="1" applyFont="1" applyFill="1" applyAlignment="1">
      <alignment horizontal="center"/>
    </xf>
    <xf numFmtId="164" fontId="26" fillId="2" borderId="0" xfId="0" applyNumberFormat="1" applyFont="1" applyFill="1"/>
    <xf numFmtId="164" fontId="7" fillId="2" borderId="0" xfId="0" applyNumberFormat="1" applyFont="1" applyFill="1" applyProtection="1">
      <protection locked="0"/>
    </xf>
    <xf numFmtId="44" fontId="5" fillId="2" borderId="0" xfId="1" applyFont="1" applyFill="1"/>
    <xf numFmtId="44" fontId="7" fillId="2" borderId="1" xfId="1" applyFont="1" applyFill="1" applyBorder="1"/>
    <xf numFmtId="10" fontId="7" fillId="6" borderId="0" xfId="2" applyNumberFormat="1" applyFont="1" applyFill="1"/>
    <xf numFmtId="164" fontId="18" fillId="2" borderId="0" xfId="0" applyNumberFormat="1" applyFont="1" applyFill="1"/>
    <xf numFmtId="44" fontId="18" fillId="2" borderId="0" xfId="0" applyNumberFormat="1" applyFont="1" applyFill="1"/>
    <xf numFmtId="44" fontId="7" fillId="2" borderId="0" xfId="0" applyNumberFormat="1" applyFont="1" applyFill="1"/>
    <xf numFmtId="0" fontId="11" fillId="2" borderId="0" xfId="0" applyFont="1" applyFill="1" applyAlignment="1">
      <alignment horizontal="right"/>
    </xf>
    <xf numFmtId="8" fontId="5" fillId="0" borderId="15" xfId="0" applyNumberFormat="1" applyFont="1" applyBorder="1"/>
    <xf numFmtId="166" fontId="5" fillId="0" borderId="15" xfId="0" applyNumberFormat="1" applyFont="1" applyBorder="1"/>
    <xf numFmtId="166" fontId="5" fillId="2" borderId="12" xfId="0" applyNumberFormat="1" applyFont="1" applyFill="1" applyBorder="1"/>
    <xf numFmtId="166" fontId="5" fillId="0" borderId="16" xfId="2" applyNumberFormat="1" applyFont="1" applyBorder="1"/>
    <xf numFmtId="0" fontId="2" fillId="4" borderId="12" xfId="0" applyFont="1" applyFill="1" applyBorder="1"/>
    <xf numFmtId="164" fontId="7" fillId="2" borderId="4" xfId="0" applyNumberFormat="1" applyFont="1" applyFill="1" applyBorder="1"/>
    <xf numFmtId="164" fontId="7" fillId="2" borderId="1" xfId="0" applyNumberFormat="1" applyFont="1" applyFill="1" applyBorder="1"/>
    <xf numFmtId="10" fontId="7" fillId="2" borderId="1" xfId="2" applyNumberFormat="1" applyFont="1" applyFill="1" applyBorder="1" applyProtection="1"/>
    <xf numFmtId="164" fontId="7" fillId="5" borderId="9" xfId="0" applyNumberFormat="1" applyFont="1" applyFill="1" applyBorder="1"/>
    <xf numFmtId="44" fontId="7" fillId="8" borderId="1" xfId="1" applyFont="1" applyFill="1" applyBorder="1" applyProtection="1"/>
    <xf numFmtId="44" fontId="5" fillId="9" borderId="0" xfId="1" applyFont="1" applyFill="1" applyProtection="1"/>
    <xf numFmtId="0" fontId="2" fillId="2" borderId="0" xfId="0" applyFont="1" applyFill="1" applyAlignment="1">
      <alignment horizontal="center" vertical="center" wrapText="1"/>
    </xf>
    <xf numFmtId="10" fontId="18" fillId="14" borderId="6" xfId="0" applyNumberFormat="1" applyFont="1" applyFill="1" applyBorder="1" applyProtection="1">
      <protection locked="0"/>
    </xf>
    <xf numFmtId="10" fontId="18" fillId="14" borderId="5" xfId="0" applyNumberFormat="1" applyFont="1" applyFill="1" applyBorder="1" applyProtection="1">
      <protection locked="0"/>
    </xf>
    <xf numFmtId="10" fontId="18" fillId="3" borderId="7" xfId="0" applyNumberFormat="1" applyFont="1" applyFill="1" applyBorder="1" applyProtection="1">
      <protection locked="0"/>
    </xf>
    <xf numFmtId="44" fontId="7" fillId="8" borderId="0" xfId="1" applyFont="1" applyFill="1"/>
    <xf numFmtId="164" fontId="7" fillId="5" borderId="8" xfId="0" applyNumberFormat="1" applyFont="1" applyFill="1" applyBorder="1"/>
    <xf numFmtId="8" fontId="7" fillId="0" borderId="0" xfId="0" applyNumberFormat="1" applyFont="1" applyAlignment="1">
      <alignment vertical="center"/>
    </xf>
    <xf numFmtId="44" fontId="2" fillId="8" borderId="0" xfId="1" applyFont="1" applyFill="1" applyAlignment="1">
      <alignment horizontal="center"/>
    </xf>
    <xf numFmtId="44" fontId="0" fillId="3" borderId="0" xfId="1" applyFont="1" applyFill="1" applyAlignment="1" applyProtection="1">
      <alignment horizontal="center"/>
      <protection locked="0"/>
    </xf>
    <xf numFmtId="0" fontId="30" fillId="2" borderId="0" xfId="0" applyFont="1" applyFill="1" applyAlignment="1">
      <alignment horizontal="center" vertical="center" wrapText="1"/>
    </xf>
    <xf numFmtId="0" fontId="30" fillId="2" borderId="0" xfId="0" applyFont="1" applyFill="1"/>
    <xf numFmtId="2" fontId="0" fillId="3" borderId="0" xfId="1" applyNumberFormat="1" applyFont="1" applyFill="1" applyAlignment="1" applyProtection="1">
      <alignment horizontal="center"/>
      <protection locked="0"/>
    </xf>
    <xf numFmtId="0" fontId="32" fillId="2" borderId="0" xfId="0" applyFont="1" applyFill="1" applyProtection="1">
      <protection locked="0"/>
    </xf>
    <xf numFmtId="0" fontId="33" fillId="2" borderId="0" xfId="0" applyFont="1" applyFill="1" applyProtection="1">
      <protection locked="0"/>
    </xf>
    <xf numFmtId="0" fontId="0" fillId="2" borderId="0" xfId="0" applyFill="1" applyProtection="1">
      <protection locked="0"/>
    </xf>
    <xf numFmtId="165" fontId="0" fillId="2" borderId="0" xfId="0" applyNumberFormat="1" applyFill="1" applyProtection="1">
      <protection locked="0"/>
    </xf>
    <xf numFmtId="2" fontId="18" fillId="14" borderId="6" xfId="0" applyNumberFormat="1" applyFont="1" applyFill="1" applyBorder="1" applyProtection="1">
      <protection locked="0"/>
    </xf>
    <xf numFmtId="0" fontId="14" fillId="2" borderId="0" xfId="0" applyFont="1" applyFill="1" applyProtection="1">
      <protection locked="0"/>
    </xf>
    <xf numFmtId="0" fontId="13" fillId="2" borderId="0" xfId="0" applyFont="1" applyFill="1" applyProtection="1">
      <protection locked="0"/>
    </xf>
    <xf numFmtId="164" fontId="0" fillId="2" borderId="12" xfId="0" applyNumberFormat="1" applyFill="1" applyBorder="1" applyProtection="1">
      <protection locked="0"/>
    </xf>
    <xf numFmtId="9" fontId="0" fillId="2" borderId="12" xfId="2" applyFont="1" applyFill="1" applyBorder="1" applyProtection="1">
      <protection locked="0"/>
    </xf>
    <xf numFmtId="164" fontId="0" fillId="2" borderId="12" xfId="0" applyNumberFormat="1" applyFill="1" applyBorder="1"/>
    <xf numFmtId="10" fontId="0" fillId="3" borderId="0" xfId="2" applyNumberFormat="1" applyFont="1" applyFill="1" applyBorder="1" applyProtection="1">
      <protection locked="0"/>
    </xf>
    <xf numFmtId="0" fontId="9" fillId="4" borderId="0" xfId="0" applyFont="1" applyFill="1" applyAlignment="1">
      <alignment horizontal="center"/>
    </xf>
    <xf numFmtId="0" fontId="10" fillId="15" borderId="0" xfId="0" applyFont="1" applyFill="1"/>
    <xf numFmtId="44" fontId="6" fillId="15" borderId="0" xfId="0" applyNumberFormat="1" applyFont="1" applyFill="1"/>
    <xf numFmtId="44" fontId="6" fillId="15" borderId="0" xfId="0" applyNumberFormat="1" applyFont="1" applyFill="1" applyAlignment="1">
      <alignment horizontal="center"/>
    </xf>
    <xf numFmtId="44" fontId="6" fillId="15" borderId="11" xfId="0" applyNumberFormat="1" applyFont="1" applyFill="1" applyBorder="1" applyAlignment="1">
      <alignment horizontal="center"/>
    </xf>
    <xf numFmtId="0" fontId="7" fillId="16" borderId="0" xfId="0" applyFont="1" applyFill="1"/>
    <xf numFmtId="0" fontId="10" fillId="16" borderId="0" xfId="0" applyFont="1" applyFill="1"/>
    <xf numFmtId="44" fontId="6" fillId="16" borderId="0" xfId="0" applyNumberFormat="1" applyFont="1" applyFill="1"/>
    <xf numFmtId="44" fontId="6" fillId="16" borderId="0" xfId="0" applyNumberFormat="1" applyFont="1" applyFill="1" applyAlignment="1">
      <alignment horizontal="center"/>
    </xf>
    <xf numFmtId="44" fontId="6" fillId="16" borderId="11" xfId="0" applyNumberFormat="1" applyFont="1" applyFill="1" applyBorder="1" applyAlignment="1">
      <alignment horizontal="center"/>
    </xf>
    <xf numFmtId="0" fontId="7" fillId="17" borderId="0" xfId="0" applyFont="1" applyFill="1"/>
    <xf numFmtId="0" fontId="10" fillId="17" borderId="0" xfId="0" applyFont="1" applyFill="1"/>
    <xf numFmtId="44" fontId="6" fillId="17" borderId="0" xfId="0" applyNumberFormat="1" applyFont="1" applyFill="1"/>
    <xf numFmtId="44" fontId="6" fillId="17" borderId="0" xfId="0" applyNumberFormat="1" applyFont="1" applyFill="1" applyAlignment="1">
      <alignment horizontal="center"/>
    </xf>
    <xf numFmtId="44" fontId="6" fillId="17" borderId="11" xfId="0" applyNumberFormat="1" applyFont="1" applyFill="1" applyBorder="1" applyAlignment="1">
      <alignment horizontal="center"/>
    </xf>
    <xf numFmtId="0" fontId="35" fillId="17" borderId="0" xfId="0" applyFont="1" applyFill="1"/>
    <xf numFmtId="0" fontId="10" fillId="18" borderId="0" xfId="0" applyFont="1" applyFill="1"/>
    <xf numFmtId="44" fontId="6" fillId="18" borderId="0" xfId="0" applyNumberFormat="1" applyFont="1" applyFill="1"/>
    <xf numFmtId="44" fontId="6" fillId="18" borderId="0" xfId="0" applyNumberFormat="1" applyFont="1" applyFill="1" applyAlignment="1">
      <alignment horizontal="center"/>
    </xf>
    <xf numFmtId="44" fontId="6" fillId="18" borderId="11" xfId="0" applyNumberFormat="1" applyFont="1" applyFill="1" applyBorder="1" applyAlignment="1">
      <alignment horizontal="center"/>
    </xf>
    <xf numFmtId="0" fontId="2" fillId="11" borderId="0" xfId="0" applyFont="1" applyFill="1" applyProtection="1">
      <protection locked="0"/>
    </xf>
    <xf numFmtId="44" fontId="0" fillId="2" borderId="0" xfId="1" applyFont="1" applyFill="1" applyProtection="1"/>
    <xf numFmtId="44" fontId="0" fillId="2" borderId="0" xfId="1" applyFont="1" applyFill="1" applyProtection="1">
      <protection locked="0"/>
    </xf>
    <xf numFmtId="0" fontId="36" fillId="2" borderId="0" xfId="0" applyFont="1" applyFill="1"/>
    <xf numFmtId="9" fontId="5" fillId="3" borderId="1" xfId="2" applyFont="1" applyFill="1" applyBorder="1" applyProtection="1">
      <protection locked="0"/>
    </xf>
    <xf numFmtId="0" fontId="2" fillId="11" borderId="0" xfId="0" applyFont="1" applyFill="1" applyAlignment="1" applyProtection="1">
      <alignment horizontal="center" wrapText="1"/>
      <protection locked="0"/>
    </xf>
    <xf numFmtId="0" fontId="2" fillId="11" borderId="0" xfId="0" applyFont="1" applyFill="1" applyAlignment="1">
      <alignment horizontal="center" wrapText="1"/>
    </xf>
    <xf numFmtId="0" fontId="36" fillId="2" borderId="0" xfId="0" applyFont="1" applyFill="1" applyProtection="1">
      <protection locked="0"/>
    </xf>
    <xf numFmtId="2" fontId="0" fillId="2" borderId="0" xfId="0" applyNumberFormat="1" applyFill="1"/>
    <xf numFmtId="0" fontId="33" fillId="2" borderId="0" xfId="0" applyFont="1" applyFill="1"/>
    <xf numFmtId="0" fontId="32" fillId="2" borderId="0" xfId="0" applyFont="1" applyFill="1"/>
    <xf numFmtId="2" fontId="7" fillId="8" borderId="4" xfId="0" applyNumberFormat="1" applyFont="1" applyFill="1" applyBorder="1"/>
    <xf numFmtId="8" fontId="7" fillId="8" borderId="17" xfId="0" applyNumberFormat="1" applyFont="1" applyFill="1" applyBorder="1" applyAlignment="1">
      <alignment vertical="center"/>
    </xf>
    <xf numFmtId="44" fontId="7" fillId="8" borderId="18" xfId="0" applyNumberFormat="1" applyFont="1" applyFill="1" applyBorder="1"/>
    <xf numFmtId="8" fontId="7" fillId="8" borderId="18" xfId="0" applyNumberFormat="1" applyFont="1" applyFill="1" applyBorder="1"/>
    <xf numFmtId="44" fontId="7" fillId="8" borderId="8" xfId="0" applyNumberFormat="1" applyFont="1" applyFill="1" applyBorder="1"/>
    <xf numFmtId="44" fontId="7" fillId="8" borderId="9" xfId="0" applyNumberFormat="1" applyFont="1" applyFill="1" applyBorder="1"/>
    <xf numFmtId="8" fontId="7" fillId="8" borderId="9" xfId="0" applyNumberFormat="1" applyFont="1" applyFill="1" applyBorder="1"/>
    <xf numFmtId="44" fontId="7" fillId="8" borderId="19" xfId="0" applyNumberFormat="1" applyFont="1" applyFill="1" applyBorder="1"/>
    <xf numFmtId="44" fontId="7" fillId="8" borderId="20" xfId="0" applyNumberFormat="1" applyFont="1" applyFill="1" applyBorder="1"/>
    <xf numFmtId="8" fontId="7" fillId="8" borderId="20" xfId="0" applyNumberFormat="1" applyFont="1" applyFill="1" applyBorder="1"/>
    <xf numFmtId="8" fontId="5" fillId="19" borderId="17" xfId="0" applyNumberFormat="1" applyFont="1" applyFill="1" applyBorder="1" applyAlignment="1">
      <alignment vertical="center"/>
    </xf>
    <xf numFmtId="44" fontId="5" fillId="19" borderId="18" xfId="0" applyNumberFormat="1" applyFont="1" applyFill="1" applyBorder="1"/>
    <xf numFmtId="8" fontId="5" fillId="19" borderId="18" xfId="0" applyNumberFormat="1" applyFont="1" applyFill="1" applyBorder="1"/>
    <xf numFmtId="44" fontId="5" fillId="19" borderId="8" xfId="0" applyNumberFormat="1" applyFont="1" applyFill="1" applyBorder="1"/>
    <xf numFmtId="44" fontId="5" fillId="19" borderId="9" xfId="0" applyNumberFormat="1" applyFont="1" applyFill="1" applyBorder="1"/>
    <xf numFmtId="44" fontId="5" fillId="19" borderId="19" xfId="0" applyNumberFormat="1" applyFont="1" applyFill="1" applyBorder="1"/>
    <xf numFmtId="44" fontId="5" fillId="19" borderId="20" xfId="0" applyNumberFormat="1" applyFont="1" applyFill="1" applyBorder="1"/>
    <xf numFmtId="8" fontId="5" fillId="9" borderId="17" xfId="0" applyNumberFormat="1" applyFont="1" applyFill="1" applyBorder="1" applyAlignment="1">
      <alignment vertical="center"/>
    </xf>
    <xf numFmtId="44" fontId="5" fillId="9" borderId="18" xfId="0" applyNumberFormat="1" applyFont="1" applyFill="1" applyBorder="1"/>
    <xf numFmtId="8" fontId="5" fillId="9" borderId="18" xfId="0" applyNumberFormat="1" applyFont="1" applyFill="1" applyBorder="1"/>
    <xf numFmtId="44" fontId="5" fillId="9" borderId="8" xfId="0" applyNumberFormat="1" applyFont="1" applyFill="1" applyBorder="1"/>
    <xf numFmtId="44" fontId="5" fillId="9" borderId="9" xfId="0" applyNumberFormat="1" applyFont="1" applyFill="1" applyBorder="1"/>
    <xf numFmtId="8" fontId="5" fillId="9" borderId="9" xfId="0" applyNumberFormat="1" applyFont="1" applyFill="1" applyBorder="1"/>
    <xf numFmtId="44" fontId="5" fillId="9" borderId="19" xfId="0" applyNumberFormat="1" applyFont="1" applyFill="1" applyBorder="1"/>
    <xf numFmtId="44" fontId="5" fillId="9" borderId="20" xfId="0" applyNumberFormat="1" applyFont="1" applyFill="1" applyBorder="1"/>
    <xf numFmtId="8" fontId="5" fillId="9" borderId="20" xfId="0" applyNumberFormat="1" applyFont="1" applyFill="1" applyBorder="1"/>
    <xf numFmtId="164" fontId="5" fillId="19" borderId="18" xfId="0" applyNumberFormat="1" applyFont="1" applyFill="1" applyBorder="1"/>
    <xf numFmtId="164" fontId="5" fillId="19" borderId="9" xfId="0" applyNumberFormat="1" applyFont="1" applyFill="1" applyBorder="1"/>
    <xf numFmtId="164" fontId="5" fillId="19" borderId="20" xfId="0" applyNumberFormat="1" applyFont="1" applyFill="1" applyBorder="1"/>
    <xf numFmtId="164" fontId="5" fillId="9" borderId="18" xfId="0" applyNumberFormat="1" applyFont="1" applyFill="1" applyBorder="1"/>
    <xf numFmtId="164" fontId="5" fillId="9" borderId="9" xfId="0" applyNumberFormat="1" applyFont="1" applyFill="1" applyBorder="1"/>
    <xf numFmtId="164" fontId="5" fillId="9" borderId="20" xfId="0" applyNumberFormat="1" applyFont="1" applyFill="1" applyBorder="1"/>
    <xf numFmtId="8" fontId="5" fillId="20" borderId="17" xfId="0" applyNumberFormat="1" applyFont="1" applyFill="1" applyBorder="1" applyAlignment="1">
      <alignment vertical="center"/>
    </xf>
    <xf numFmtId="44" fontId="5" fillId="20" borderId="18" xfId="0" applyNumberFormat="1" applyFont="1" applyFill="1" applyBorder="1"/>
    <xf numFmtId="8" fontId="5" fillId="20" borderId="18" xfId="0" applyNumberFormat="1" applyFont="1" applyFill="1" applyBorder="1"/>
    <xf numFmtId="164" fontId="5" fillId="20" borderId="18" xfId="0" applyNumberFormat="1" applyFont="1" applyFill="1" applyBorder="1"/>
    <xf numFmtId="44" fontId="5" fillId="20" borderId="8" xfId="0" applyNumberFormat="1" applyFont="1" applyFill="1" applyBorder="1"/>
    <xf numFmtId="44" fontId="5" fillId="20" borderId="9" xfId="0" applyNumberFormat="1" applyFont="1" applyFill="1" applyBorder="1"/>
    <xf numFmtId="8" fontId="5" fillId="20" borderId="9" xfId="0" applyNumberFormat="1" applyFont="1" applyFill="1" applyBorder="1"/>
    <xf numFmtId="164" fontId="5" fillId="20" borderId="9" xfId="0" applyNumberFormat="1" applyFont="1" applyFill="1" applyBorder="1"/>
    <xf numFmtId="44" fontId="5" fillId="20" borderId="19" xfId="0" applyNumberFormat="1" applyFont="1" applyFill="1" applyBorder="1"/>
    <xf numFmtId="44" fontId="5" fillId="20" borderId="20" xfId="0" applyNumberFormat="1" applyFont="1" applyFill="1" applyBorder="1"/>
    <xf numFmtId="8" fontId="5" fillId="20" borderId="20" xfId="0" applyNumberFormat="1" applyFont="1" applyFill="1" applyBorder="1"/>
    <xf numFmtId="164" fontId="5" fillId="20" borderId="20" xfId="0" applyNumberFormat="1" applyFont="1" applyFill="1" applyBorder="1"/>
    <xf numFmtId="8" fontId="5" fillId="21" borderId="17" xfId="0" applyNumberFormat="1" applyFont="1" applyFill="1" applyBorder="1" applyAlignment="1">
      <alignment vertical="center"/>
    </xf>
    <xf numFmtId="44" fontId="5" fillId="21" borderId="18" xfId="0" applyNumberFormat="1" applyFont="1" applyFill="1" applyBorder="1"/>
    <xf numFmtId="8" fontId="5" fillId="21" borderId="18" xfId="0" applyNumberFormat="1" applyFont="1" applyFill="1" applyBorder="1"/>
    <xf numFmtId="164" fontId="5" fillId="21" borderId="18" xfId="0" applyNumberFormat="1" applyFont="1" applyFill="1" applyBorder="1"/>
    <xf numFmtId="44" fontId="5" fillId="21" borderId="8" xfId="0" applyNumberFormat="1" applyFont="1" applyFill="1" applyBorder="1"/>
    <xf numFmtId="44" fontId="5" fillId="21" borderId="9" xfId="0" applyNumberFormat="1" applyFont="1" applyFill="1" applyBorder="1"/>
    <xf numFmtId="8" fontId="5" fillId="21" borderId="9" xfId="0" applyNumberFormat="1" applyFont="1" applyFill="1" applyBorder="1"/>
    <xf numFmtId="164" fontId="5" fillId="21" borderId="9" xfId="0" applyNumberFormat="1" applyFont="1" applyFill="1" applyBorder="1"/>
    <xf numFmtId="44" fontId="5" fillId="21" borderId="19" xfId="0" applyNumberFormat="1" applyFont="1" applyFill="1" applyBorder="1"/>
    <xf numFmtId="44" fontId="5" fillId="21" borderId="20" xfId="0" applyNumberFormat="1" applyFont="1" applyFill="1" applyBorder="1"/>
    <xf numFmtId="8" fontId="5" fillId="21" borderId="20" xfId="0" applyNumberFormat="1" applyFont="1" applyFill="1" applyBorder="1"/>
    <xf numFmtId="164" fontId="5" fillId="21" borderId="20" xfId="0" applyNumberFormat="1" applyFont="1" applyFill="1" applyBorder="1"/>
    <xf numFmtId="164" fontId="7" fillId="8" borderId="18" xfId="0" applyNumberFormat="1" applyFont="1" applyFill="1" applyBorder="1"/>
    <xf numFmtId="164" fontId="7" fillId="8" borderId="9" xfId="0" applyNumberFormat="1" applyFont="1" applyFill="1" applyBorder="1"/>
    <xf numFmtId="164" fontId="7" fillId="8" borderId="20" xfId="0" applyNumberFormat="1" applyFont="1" applyFill="1" applyBorder="1"/>
    <xf numFmtId="44" fontId="2" fillId="8" borderId="0" xfId="1" applyFont="1" applyFill="1" applyAlignment="1" applyProtection="1">
      <alignment horizontal="center"/>
    </xf>
    <xf numFmtId="44" fontId="5" fillId="9" borderId="0" xfId="1" applyFont="1" applyFill="1"/>
    <xf numFmtId="44" fontId="0" fillId="2" borderId="0" xfId="1" applyFont="1" applyFill="1"/>
    <xf numFmtId="44" fontId="2" fillId="5" borderId="0" xfId="1" applyFont="1" applyFill="1"/>
    <xf numFmtId="0" fontId="2" fillId="5" borderId="0" xfId="0" applyFont="1" applyFill="1"/>
    <xf numFmtId="44" fontId="2" fillId="5" borderId="0" xfId="0" applyNumberFormat="1" applyFont="1" applyFill="1"/>
    <xf numFmtId="9" fontId="2" fillId="5" borderId="0" xfId="2" applyFont="1" applyFill="1"/>
    <xf numFmtId="0" fontId="37" fillId="2" borderId="0" xfId="0" applyFont="1" applyFill="1"/>
    <xf numFmtId="2" fontId="2" fillId="5" borderId="0" xfId="2" applyNumberFormat="1" applyFont="1" applyFill="1"/>
    <xf numFmtId="44" fontId="2" fillId="8" borderId="9" xfId="1" applyFont="1" applyFill="1" applyBorder="1" applyAlignment="1" applyProtection="1">
      <alignment horizontal="center"/>
    </xf>
    <xf numFmtId="44" fontId="2" fillId="8" borderId="9" xfId="1" applyFont="1" applyFill="1" applyBorder="1" applyAlignment="1">
      <alignment horizontal="center"/>
    </xf>
    <xf numFmtId="0" fontId="38" fillId="15" borderId="0" xfId="0" applyFont="1" applyFill="1"/>
    <xf numFmtId="164" fontId="2" fillId="8" borderId="0" xfId="0" applyNumberFormat="1" applyFont="1" applyFill="1"/>
    <xf numFmtId="0" fontId="39" fillId="0" borderId="0" xfId="0" applyFont="1"/>
    <xf numFmtId="0" fontId="36" fillId="0" borderId="0" xfId="0" applyFont="1"/>
    <xf numFmtId="164" fontId="42" fillId="2" borderId="0" xfId="0" applyNumberFormat="1" applyFont="1" applyFill="1"/>
    <xf numFmtId="164" fontId="43" fillId="2" borderId="0" xfId="0" applyNumberFormat="1" applyFont="1" applyFill="1"/>
    <xf numFmtId="0" fontId="43" fillId="0" borderId="0" xfId="0" applyFont="1"/>
    <xf numFmtId="0" fontId="41" fillId="0" borderId="0" xfId="0" applyFont="1"/>
    <xf numFmtId="164" fontId="2" fillId="8" borderId="0" xfId="1" applyNumberFormat="1" applyFont="1" applyFill="1"/>
    <xf numFmtId="0" fontId="45" fillId="2" borderId="0" xfId="0" applyFont="1" applyFill="1"/>
    <xf numFmtId="44" fontId="12" fillId="3" borderId="0" xfId="1" applyFont="1" applyFill="1" applyProtection="1">
      <protection locked="0"/>
    </xf>
    <xf numFmtId="44" fontId="0" fillId="3" borderId="0" xfId="1" applyFont="1" applyFill="1" applyProtection="1">
      <protection locked="0"/>
    </xf>
    <xf numFmtId="164" fontId="12" fillId="3" borderId="0" xfId="1" applyNumberFormat="1" applyFont="1" applyFill="1" applyProtection="1">
      <protection locked="0"/>
    </xf>
    <xf numFmtId="44" fontId="7" fillId="8" borderId="0" xfId="0" applyNumberFormat="1" applyFont="1" applyFill="1"/>
    <xf numFmtId="9" fontId="1" fillId="3" borderId="0" xfId="2" applyFont="1" applyFill="1" applyProtection="1">
      <protection locked="0"/>
    </xf>
    <xf numFmtId="1" fontId="12" fillId="3" borderId="0" xfId="0" applyNumberFormat="1" applyFont="1" applyFill="1" applyProtection="1">
      <protection locked="0"/>
    </xf>
    <xf numFmtId="164" fontId="2" fillId="5" borderId="0" xfId="1" applyNumberFormat="1" applyFont="1" applyFill="1" applyProtection="1"/>
    <xf numFmtId="14" fontId="36" fillId="2" borderId="0" xfId="0" applyNumberFormat="1" applyFont="1" applyFill="1"/>
    <xf numFmtId="0" fontId="36" fillId="2" borderId="0" xfId="0" applyFont="1" applyFill="1" applyAlignment="1">
      <alignment horizontal="right"/>
    </xf>
    <xf numFmtId="0" fontId="37" fillId="0" borderId="0" xfId="0" applyFont="1" applyAlignment="1">
      <alignment horizontal="right"/>
    </xf>
    <xf numFmtId="49" fontId="2" fillId="2" borderId="0" xfId="0" applyNumberFormat="1" applyFont="1" applyFill="1" applyAlignment="1">
      <alignment horizontal="center" vertical="center" wrapText="1"/>
    </xf>
    <xf numFmtId="0" fontId="2" fillId="2" borderId="0" xfId="0" applyFont="1" applyFill="1"/>
    <xf numFmtId="0" fontId="5" fillId="3" borderId="0" xfId="0" applyFont="1" applyFill="1" applyProtection="1">
      <protection locked="0"/>
    </xf>
    <xf numFmtId="0" fontId="10" fillId="4" borderId="0" xfId="0" applyFont="1" applyFill="1"/>
    <xf numFmtId="0" fontId="2" fillId="4" borderId="0" xfId="0" applyFont="1" applyFill="1"/>
    <xf numFmtId="0" fontId="7" fillId="2" borderId="0" xfId="0" applyFont="1" applyFill="1"/>
    <xf numFmtId="49" fontId="19" fillId="3" borderId="0" xfId="0" applyNumberFormat="1" applyFont="1" applyFill="1" applyAlignment="1">
      <alignment vertical="center" wrapText="1"/>
    </xf>
    <xf numFmtId="49" fontId="21" fillId="3" borderId="0" xfId="0" applyNumberFormat="1" applyFont="1" applyFill="1" applyAlignment="1">
      <alignment vertical="center" wrapText="1"/>
    </xf>
    <xf numFmtId="0" fontId="0" fillId="2" borderId="0" xfId="0" applyFill="1" applyAlignment="1">
      <alignment horizontal="right"/>
    </xf>
    <xf numFmtId="0" fontId="45" fillId="2" borderId="0" xfId="0" applyFont="1" applyFill="1" applyAlignment="1">
      <alignment horizontal="left"/>
    </xf>
    <xf numFmtId="0" fontId="45" fillId="2" borderId="0" xfId="0" applyFont="1" applyFill="1" applyAlignment="1">
      <alignment horizontal="right"/>
    </xf>
    <xf numFmtId="0" fontId="0" fillId="2" borderId="0" xfId="0" applyFill="1" applyAlignment="1">
      <alignment horizontal="left"/>
    </xf>
    <xf numFmtId="0" fontId="24" fillId="13" borderId="0" xfId="0" applyFont="1" applyFill="1"/>
    <xf numFmtId="0" fontId="25" fillId="13" borderId="0" xfId="0" applyFont="1" applyFill="1"/>
    <xf numFmtId="0" fontId="24" fillId="2" borderId="0" xfId="0" applyFont="1" applyFill="1"/>
    <xf numFmtId="0" fontId="25" fillId="0" borderId="0" xfId="0" applyFont="1"/>
    <xf numFmtId="49" fontId="19" fillId="2" borderId="0" xfId="0" applyNumberFormat="1" applyFont="1" applyFill="1" applyAlignment="1">
      <alignment vertical="center" wrapText="1"/>
    </xf>
    <xf numFmtId="49" fontId="28" fillId="2" borderId="0" xfId="0" applyNumberFormat="1" applyFont="1" applyFill="1" applyAlignment="1">
      <alignment vertical="center" wrapText="1"/>
    </xf>
    <xf numFmtId="0" fontId="3" fillId="2" borderId="0" xfId="0" applyFont="1" applyFill="1" applyAlignment="1">
      <alignment wrapText="1"/>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FF9999"/>
      <color rgb="FF66FFFF"/>
      <color rgb="FFDAE3F3"/>
      <color rgb="FFFF9900"/>
      <color rgb="FFCCCCFF"/>
      <color rgb="FFCCFFCC"/>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767715</xdr:colOff>
      <xdr:row>17</xdr:row>
      <xdr:rowOff>30481</xdr:rowOff>
    </xdr:from>
    <xdr:to>
      <xdr:col>10</xdr:col>
      <xdr:colOff>782955</xdr:colOff>
      <xdr:row>21</xdr:row>
      <xdr:rowOff>163830</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1558290" y="3107056"/>
          <a:ext cx="7130415" cy="857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latin typeface="Arial" panose="020B0604020202020204" pitchFamily="34" charset="0"/>
              <a:cs typeface="Arial" panose="020B0604020202020204" pitchFamily="34" charset="0"/>
            </a:rPr>
            <a:t>2. CÁLCULOS</a:t>
          </a:r>
          <a:r>
            <a:rPr lang="es-ES" sz="1000" b="1" baseline="0">
              <a:latin typeface="Arial" panose="020B0604020202020204" pitchFamily="34" charset="0"/>
              <a:cs typeface="Arial" panose="020B0604020202020204" pitchFamily="34" charset="0"/>
            </a:rPr>
            <a:t> AUTOMÁTICOS. </a:t>
          </a:r>
          <a:r>
            <a:rPr lang="es-ES" sz="1000">
              <a:latin typeface="Arial" panose="020B0604020202020204" pitchFamily="34" charset="0"/>
              <a:cs typeface="Arial" panose="020B0604020202020204" pitchFamily="34" charset="0"/>
            </a:rPr>
            <a:t>Complete los campos de fondo gris claro, el resto de operaciones aparecen automatizadas y bloqueadas. </a:t>
          </a:r>
        </a:p>
        <a:p>
          <a:r>
            <a:rPr lang="es-ES" sz="1000">
              <a:latin typeface="Arial" panose="020B0604020202020204" pitchFamily="34" charset="0"/>
              <a:cs typeface="Arial" panose="020B0604020202020204" pitchFamily="34" charset="0"/>
            </a:rPr>
            <a:t>Observe con detenimiento los comentarios y verificaciones. Introducimos la información primaria de nuestro proyecto de inversión para generar los datos e indicadores que solicita la convocatoria</a:t>
          </a:r>
          <a:r>
            <a:rPr lang="es-ES" sz="1000" baseline="0">
              <a:latin typeface="Arial" panose="020B0604020202020204" pitchFamily="34" charset="0"/>
              <a:cs typeface="Arial" panose="020B0604020202020204" pitchFamily="34" charset="0"/>
            </a:rPr>
            <a:t> de ayuda y para generar el análisis de viabilidad financiera, condición suficiente y necesaria para indicar que un proyecto es viable.</a:t>
          </a:r>
          <a:endParaRPr lang="es-ES" sz="1000">
            <a:latin typeface="Arial" panose="020B0604020202020204" pitchFamily="34" charset="0"/>
            <a:cs typeface="Arial" panose="020B0604020202020204" pitchFamily="34" charset="0"/>
          </a:endParaRPr>
        </a:p>
      </xdr:txBody>
    </xdr:sp>
    <xdr:clientData/>
  </xdr:twoCellAnchor>
  <xdr:twoCellAnchor>
    <xdr:from>
      <xdr:col>1</xdr:col>
      <xdr:colOff>784859</xdr:colOff>
      <xdr:row>0</xdr:row>
      <xdr:rowOff>0</xdr:rowOff>
    </xdr:from>
    <xdr:to>
      <xdr:col>10</xdr:col>
      <xdr:colOff>784859</xdr:colOff>
      <xdr:row>12</xdr:row>
      <xdr:rowOff>66675</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1575434" y="0"/>
          <a:ext cx="7115175" cy="2238375"/>
        </a:xfrm>
        <a:prstGeom prst="rect">
          <a:avLst/>
        </a:prstGeom>
        <a:solidFill>
          <a:schemeClr val="accent5">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a:solidFill>
                <a:schemeClr val="bg1"/>
              </a:solidFill>
              <a:latin typeface="Arial" panose="020B0604020202020204" pitchFamily="34" charset="0"/>
              <a:cs typeface="Arial" panose="020B0604020202020204" pitchFamily="34" charset="0"/>
            </a:rPr>
            <a:t>ANAVIA GAC CANARIAS </a:t>
          </a:r>
          <a:r>
            <a:rPr lang="es-ES" sz="2400">
              <a:solidFill>
                <a:schemeClr val="dk1"/>
              </a:solidFill>
              <a:effectLst/>
              <a:latin typeface="+mn-lt"/>
              <a:ea typeface="+mn-ea"/>
              <a:cs typeface="+mn-cs"/>
            </a:rPr>
            <a:t> </a:t>
          </a:r>
          <a:r>
            <a:rPr lang="es-ES" sz="2400">
              <a:solidFill>
                <a:schemeClr val="bg1"/>
              </a:solidFill>
              <a:effectLst/>
              <a:latin typeface="+mn-lt"/>
              <a:ea typeface="+mn-ea"/>
              <a:cs typeface="+mn-cs"/>
            </a:rPr>
            <a:t>(Análisis de Viabilidad)</a:t>
          </a:r>
          <a:endParaRPr lang="es-ES" sz="2400">
            <a:solidFill>
              <a:schemeClr val="bg1"/>
            </a:solidFill>
            <a:latin typeface="Arial" panose="020B0604020202020204" pitchFamily="34" charset="0"/>
            <a:cs typeface="Arial" panose="020B0604020202020204" pitchFamily="34" charset="0"/>
          </a:endParaRPr>
        </a:p>
        <a:p>
          <a:r>
            <a:rPr lang="es-ES" sz="1200">
              <a:solidFill>
                <a:schemeClr val="bg1"/>
              </a:solidFill>
              <a:latin typeface="Arial" panose="020B0604020202020204" pitchFamily="34" charset="0"/>
              <a:cs typeface="Arial" panose="020B0604020202020204" pitchFamily="34" charset="0"/>
            </a:rPr>
            <a:t>ANAVIA es un sistema automatizado para el cálculo del análisis de viabilidad económica y financiera con fines didácticos, desarrollado por Manuel C. Rodríguez Rodríguez. </a:t>
          </a:r>
        </a:p>
        <a:p>
          <a:r>
            <a:rPr lang="es-ES" sz="1200">
              <a:solidFill>
                <a:schemeClr val="bg1"/>
              </a:solidFill>
              <a:latin typeface="Arial" panose="020B0604020202020204" pitchFamily="34" charset="0"/>
              <a:cs typeface="Arial" panose="020B0604020202020204" pitchFamily="34" charset="0"/>
            </a:rPr>
            <a:t>El autor ha desarrollado sistemas integrales de apoyo a iniciativas emprendedoras desarrollados con diferentes denominaciones: PROYECTO FUNÁMBULA (2001), SAVIA (2005), CREAR (2007) y CREA (2017)</a:t>
          </a:r>
        </a:p>
        <a:p>
          <a:r>
            <a:rPr lang="es-ES" sz="1200">
              <a:solidFill>
                <a:schemeClr val="bg1"/>
              </a:solidFill>
              <a:latin typeface="Arial" panose="020B0604020202020204" pitchFamily="34" charset="0"/>
              <a:cs typeface="Arial" panose="020B0604020202020204" pitchFamily="34" charset="0"/>
            </a:rPr>
            <a:t>ANAVIA GAC CANARIAS tiene su base en el sistema ANAVIA creado por el autor con</a:t>
          </a:r>
          <a:r>
            <a:rPr lang="es-ES" sz="1200" baseline="0">
              <a:solidFill>
                <a:schemeClr val="bg1"/>
              </a:solidFill>
              <a:latin typeface="Arial" panose="020B0604020202020204" pitchFamily="34" charset="0"/>
              <a:cs typeface="Arial" panose="020B0604020202020204" pitchFamily="34" charset="0"/>
            </a:rPr>
            <a:t> fines docentes universitarios.</a:t>
          </a:r>
          <a:r>
            <a:rPr lang="es-ES" sz="1200">
              <a:solidFill>
                <a:schemeClr val="bg1"/>
              </a:solidFill>
              <a:latin typeface="Arial" panose="020B0604020202020204" pitchFamily="34" charset="0"/>
              <a:cs typeface="Arial" panose="020B0604020202020204" pitchFamily="34" charset="0"/>
            </a:rPr>
            <a:t>    </a:t>
          </a:r>
        </a:p>
        <a:p>
          <a:r>
            <a:rPr lang="es-ES" sz="1200">
              <a:solidFill>
                <a:schemeClr val="bg1"/>
              </a:solidFill>
              <a:latin typeface="Arial" panose="020B0604020202020204" pitchFamily="34" charset="0"/>
              <a:cs typeface="Arial" panose="020B0604020202020204" pitchFamily="34" charset="0"/>
            </a:rPr>
            <a:t>Este sistema</a:t>
          </a:r>
          <a:r>
            <a:rPr lang="es-ES" sz="1200" baseline="0">
              <a:solidFill>
                <a:schemeClr val="bg1"/>
              </a:solidFill>
              <a:latin typeface="Arial" panose="020B0604020202020204" pitchFamily="34" charset="0"/>
              <a:cs typeface="Arial" panose="020B0604020202020204" pitchFamily="34" charset="0"/>
            </a:rPr>
            <a:t> se emplea para apoyar los cálculos económicos  y finacieros necesarios para completar los datos solicitados por el formulario de solicitud  oficial de la convocatoria de ayudas de los Grupos de Acción Costera de Gran Canaria, La Palma, El Hierro, Lanzarote y La Gomera.</a:t>
          </a:r>
          <a:endParaRPr lang="es-ES" sz="120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771525</xdr:colOff>
      <xdr:row>12</xdr:row>
      <xdr:rowOff>78104</xdr:rowOff>
    </xdr:from>
    <xdr:to>
      <xdr:col>10</xdr:col>
      <xdr:colOff>781050</xdr:colOff>
      <xdr:row>16</xdr:row>
      <xdr:rowOff>76199</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1562100" y="2249804"/>
          <a:ext cx="7124700" cy="721995"/>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solidFill>
                <a:schemeClr val="bg1"/>
              </a:solidFill>
              <a:latin typeface="Arial" panose="020B0604020202020204" pitchFamily="34" charset="0"/>
              <a:cs typeface="Arial" panose="020B0604020202020204" pitchFamily="34" charset="0"/>
            </a:rPr>
            <a:t>1. GUARDAR COMO</a:t>
          </a:r>
          <a:r>
            <a:rPr lang="es-ES" sz="1000">
              <a:solidFill>
                <a:schemeClr val="bg1"/>
              </a:solidFill>
              <a:latin typeface="Arial" panose="020B0604020202020204" pitchFamily="34" charset="0"/>
              <a:cs typeface="Arial" panose="020B0604020202020204" pitchFamily="34" charset="0"/>
            </a:rPr>
            <a:t>. Cada archivo</a:t>
          </a:r>
          <a:r>
            <a:rPr lang="es-ES" sz="1000" baseline="0">
              <a:solidFill>
                <a:schemeClr val="bg1"/>
              </a:solidFill>
              <a:latin typeface="Arial" panose="020B0604020202020204" pitchFamily="34" charset="0"/>
              <a:cs typeface="Arial" panose="020B0604020202020204" pitchFamily="34" charset="0"/>
            </a:rPr>
            <a:t> excel es un supuesto práctico o sirve para desarrollar un supuesto práctico. Emplee la opción "Guardar como", indicando el nombre de archivo conforme a las indicaciones del GAC, dejando siempre como  plantilla el excel original.</a:t>
          </a:r>
        </a:p>
        <a:p>
          <a:r>
            <a:rPr lang="es-ES" sz="1000" baseline="0">
              <a:solidFill>
                <a:schemeClr val="bg1"/>
              </a:solidFill>
              <a:latin typeface="Arial" panose="020B0604020202020204" pitchFamily="34" charset="0"/>
              <a:cs typeface="Arial" panose="020B0604020202020204" pitchFamily="34" charset="0"/>
            </a:rPr>
            <a:t>Entregue al GAC el archivo xlsx creado con una denominación que permita vincularlo con su solicitud.</a:t>
          </a:r>
          <a:endParaRPr lang="es-ES" sz="100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767715</xdr:colOff>
      <xdr:row>22</xdr:row>
      <xdr:rowOff>59055</xdr:rowOff>
    </xdr:from>
    <xdr:to>
      <xdr:col>10</xdr:col>
      <xdr:colOff>771525</xdr:colOff>
      <xdr:row>30</xdr:row>
      <xdr:rowOff>38101</xdr:rowOff>
    </xdr:to>
    <xdr:sp macro="" textlink="">
      <xdr:nvSpPr>
        <xdr:cNvPr id="7" name="CuadroTexto 6">
          <a:extLst>
            <a:ext uri="{FF2B5EF4-FFF2-40B4-BE49-F238E27FC236}">
              <a16:creationId xmlns:a16="http://schemas.microsoft.com/office/drawing/2014/main" id="{783788E3-4A75-493E-AB12-2324B70ED63E}"/>
            </a:ext>
          </a:extLst>
        </xdr:cNvPr>
        <xdr:cNvSpPr txBox="1"/>
      </xdr:nvSpPr>
      <xdr:spPr>
        <a:xfrm>
          <a:off x="1558290" y="4945380"/>
          <a:ext cx="7118985" cy="14268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latin typeface="Arial" panose="020B0604020202020204" pitchFamily="34" charset="0"/>
              <a:cs typeface="Arial" panose="020B0604020202020204" pitchFamily="34" charset="0"/>
            </a:rPr>
            <a:t>3. HOJAS DE ENTRADA DE INFORMACIÓN</a:t>
          </a:r>
          <a:r>
            <a:rPr lang="es-ES" sz="1000" b="1" baseline="0">
              <a:latin typeface="Arial" panose="020B0604020202020204" pitchFamily="34" charset="0"/>
              <a:cs typeface="Arial" panose="020B0604020202020204" pitchFamily="34" charset="0"/>
            </a:rPr>
            <a:t>. </a:t>
          </a:r>
        </a:p>
        <a:p>
          <a:r>
            <a:rPr lang="es-ES" sz="1000" b="1" u="sng" baseline="0">
              <a:latin typeface="Arial" panose="020B0604020202020204" pitchFamily="34" charset="0"/>
              <a:cs typeface="Arial" panose="020B0604020202020204" pitchFamily="34" charset="0"/>
            </a:rPr>
            <a:t>Información del proyecto (P). Datos incrementales para cálculo viabilidad</a:t>
          </a:r>
        </a:p>
        <a:p>
          <a:r>
            <a:rPr lang="es-ES" sz="1000" baseline="0">
              <a:solidFill>
                <a:srgbClr val="FF9900"/>
              </a:solidFill>
              <a:latin typeface="Arial" panose="020B0604020202020204" pitchFamily="34" charset="0"/>
              <a:cs typeface="Arial" panose="020B0604020202020204" pitchFamily="34" charset="0"/>
            </a:rPr>
            <a:t>P1_Líneas de explotación_Incremental</a:t>
          </a:r>
        </a:p>
        <a:p>
          <a:r>
            <a:rPr lang="es-ES" sz="1000" baseline="0">
              <a:solidFill>
                <a:srgbClr val="FF9900"/>
              </a:solidFill>
              <a:latin typeface="Arial" panose="020B0604020202020204" pitchFamily="34" charset="0"/>
              <a:cs typeface="Arial" panose="020B0604020202020204" pitchFamily="34" charset="0"/>
            </a:rPr>
            <a:t>P2_Datos Explotación_Incremental</a:t>
          </a:r>
        </a:p>
        <a:p>
          <a:r>
            <a:rPr lang="es-ES" sz="1000" baseline="0">
              <a:solidFill>
                <a:schemeClr val="accent2">
                  <a:lumMod val="50000"/>
                </a:schemeClr>
              </a:solidFill>
              <a:latin typeface="Arial" panose="020B0604020202020204" pitchFamily="34" charset="0"/>
              <a:cs typeface="Arial" panose="020B0604020202020204" pitchFamily="34" charset="0"/>
            </a:rPr>
            <a:t>P3_Plan Inversión_Incremental</a:t>
          </a:r>
        </a:p>
        <a:p>
          <a:r>
            <a:rPr lang="es-ES" sz="1000" baseline="0">
              <a:solidFill>
                <a:srgbClr val="FF0000"/>
              </a:solidFill>
              <a:latin typeface="Arial" panose="020B0604020202020204" pitchFamily="34" charset="0"/>
              <a:cs typeface="Arial" panose="020B0604020202020204" pitchFamily="34" charset="0"/>
            </a:rPr>
            <a:t>P4_Plan Financiación_Incremental</a:t>
          </a:r>
        </a:p>
        <a:p>
          <a:r>
            <a:rPr lang="es-ES" sz="1000" b="1" u="sng" baseline="0">
              <a:solidFill>
                <a:schemeClr val="tx1"/>
              </a:solidFill>
              <a:latin typeface="Arial" panose="020B0604020202020204" pitchFamily="34" charset="0"/>
              <a:cs typeface="Arial" panose="020B0604020202020204" pitchFamily="34" charset="0"/>
            </a:rPr>
            <a:t>Información anterior de la empresa (E). Conforme a los requisitos de la convocatoria</a:t>
          </a:r>
        </a:p>
        <a:p>
          <a:r>
            <a:rPr lang="es-ES" sz="1000" baseline="0">
              <a:solidFill>
                <a:schemeClr val="tx1"/>
              </a:solidFill>
              <a:latin typeface="Arial" panose="020B0604020202020204" pitchFamily="34" charset="0"/>
              <a:cs typeface="Arial" panose="020B0604020202020204" pitchFamily="34" charset="0"/>
            </a:rPr>
            <a:t>E1_Resultadoempresasininversión</a:t>
          </a:r>
        </a:p>
        <a:p>
          <a:r>
            <a:rPr lang="es-ES" sz="1000" baseline="0">
              <a:solidFill>
                <a:schemeClr val="tx1"/>
              </a:solidFill>
              <a:latin typeface="Arial" panose="020B0604020202020204" pitchFamily="34" charset="0"/>
              <a:cs typeface="Arial" panose="020B0604020202020204" pitchFamily="34" charset="0"/>
            </a:rPr>
            <a:t>E2_PJ_INDICADORES CONTABLES o E2_PF_INDICADORES CONTABLES</a:t>
          </a:r>
        </a:p>
        <a:p>
          <a:endParaRPr lang="es-ES" sz="1000" baseline="0">
            <a:solidFill>
              <a:schemeClr val="tx1"/>
            </a:solidFill>
            <a:latin typeface="Arial" panose="020B0604020202020204" pitchFamily="34" charset="0"/>
            <a:cs typeface="Arial" panose="020B0604020202020204" pitchFamily="34" charset="0"/>
          </a:endParaRPr>
        </a:p>
        <a:p>
          <a:endParaRPr lang="es-ES" sz="1000">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763905</xdr:colOff>
      <xdr:row>30</xdr:row>
      <xdr:rowOff>97155</xdr:rowOff>
    </xdr:from>
    <xdr:to>
      <xdr:col>10</xdr:col>
      <xdr:colOff>763905</xdr:colOff>
      <xdr:row>41</xdr:row>
      <xdr:rowOff>9525</xdr:rowOff>
    </xdr:to>
    <xdr:sp macro="" textlink="">
      <xdr:nvSpPr>
        <xdr:cNvPr id="9" name="CuadroTexto 8">
          <a:extLst>
            <a:ext uri="{FF2B5EF4-FFF2-40B4-BE49-F238E27FC236}">
              <a16:creationId xmlns:a16="http://schemas.microsoft.com/office/drawing/2014/main" id="{EA02BAF3-DD87-4AEE-B63D-8FD4D7E82FDC}"/>
            </a:ext>
          </a:extLst>
        </xdr:cNvPr>
        <xdr:cNvSpPr txBox="1"/>
      </xdr:nvSpPr>
      <xdr:spPr>
        <a:xfrm>
          <a:off x="1554480" y="5526405"/>
          <a:ext cx="7115175" cy="19030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latin typeface="Arial" panose="020B0604020202020204" pitchFamily="34" charset="0"/>
              <a:cs typeface="Arial" panose="020B0604020202020204" pitchFamily="34" charset="0"/>
            </a:rPr>
            <a:t>4. DATOS PARA LLEVAR A ANEXO VIABILIDAD ECONÓMICA DE LA LA SOLICITUD</a:t>
          </a:r>
          <a:r>
            <a:rPr lang="es-ES" sz="1000" b="1" baseline="0">
              <a:latin typeface="Arial" panose="020B0604020202020204" pitchFamily="34" charset="0"/>
              <a:cs typeface="Arial" panose="020B0604020202020204" pitchFamily="34" charset="0"/>
            </a:rPr>
            <a:t>.  </a:t>
          </a:r>
        </a:p>
        <a:p>
          <a:r>
            <a:rPr lang="es-ES" sz="1000" b="0" baseline="0">
              <a:latin typeface="Arial" panose="020B0604020202020204" pitchFamily="34" charset="0"/>
              <a:cs typeface="Arial" panose="020B0604020202020204" pitchFamily="34" charset="0"/>
            </a:rPr>
            <a:t>Indicados en las hojas con indicaciones en rojo</a:t>
          </a:r>
        </a:p>
        <a:p>
          <a:r>
            <a:rPr lang="es-ES" sz="1000" baseline="0">
              <a:solidFill>
                <a:schemeClr val="tx1"/>
              </a:solidFill>
              <a:latin typeface="Arial" panose="020B0604020202020204" pitchFamily="34" charset="0"/>
              <a:cs typeface="Arial" panose="020B0604020202020204" pitchFamily="34" charset="0"/>
            </a:rPr>
            <a:t>Página 1. </a:t>
          </a:r>
          <a:r>
            <a:rPr lang="es-ES" sz="1000" b="1" u="sng" baseline="0">
              <a:solidFill>
                <a:schemeClr val="tx1"/>
              </a:solidFill>
              <a:latin typeface="Arial" panose="020B0604020202020204" pitchFamily="34" charset="0"/>
              <a:cs typeface="Arial" panose="020B0604020202020204" pitchFamily="34" charset="0"/>
            </a:rPr>
            <a:t>Costes</a:t>
          </a:r>
          <a:r>
            <a:rPr lang="es-ES" sz="1000" baseline="0">
              <a:solidFill>
                <a:schemeClr val="tx1"/>
              </a:solidFill>
              <a:latin typeface="Arial" panose="020B0604020202020204" pitchFamily="34" charset="0"/>
              <a:cs typeface="Arial" panose="020B0604020202020204" pitchFamily="34" charset="0"/>
            </a:rPr>
            <a:t>. De </a:t>
          </a:r>
          <a:r>
            <a:rPr lang="es-ES" sz="1000" baseline="0">
              <a:solidFill>
                <a:srgbClr val="C00000"/>
              </a:solidFill>
              <a:latin typeface="Arial" panose="020B0604020202020204" pitchFamily="34" charset="0"/>
              <a:cs typeface="Arial" panose="020B0604020202020204" pitchFamily="34" charset="0"/>
            </a:rPr>
            <a:t>P3_Plan Inversión-Incremental </a:t>
          </a:r>
          <a:r>
            <a:rPr lang="es-ES" sz="1000" baseline="0">
              <a:solidFill>
                <a:schemeClr val="tx1"/>
              </a:solidFill>
              <a:latin typeface="Arial" panose="020B0604020202020204" pitchFamily="34" charset="0"/>
              <a:cs typeface="Arial" panose="020B0604020202020204" pitchFamily="34" charset="0"/>
            </a:rPr>
            <a:t>-</a:t>
          </a:r>
          <a:r>
            <a:rPr lang="es-ES" sz="1000" b="1" u="sng" baseline="0">
              <a:solidFill>
                <a:schemeClr val="tx1"/>
              </a:solidFill>
              <a:latin typeface="Arial" panose="020B0604020202020204" pitchFamily="34" charset="0"/>
              <a:cs typeface="Arial" panose="020B0604020202020204" pitchFamily="34" charset="0"/>
            </a:rPr>
            <a:t>Financiación</a:t>
          </a:r>
          <a:r>
            <a:rPr lang="es-ES" sz="1000" baseline="0">
              <a:solidFill>
                <a:schemeClr val="tx1"/>
              </a:solidFill>
              <a:latin typeface="Arial" panose="020B0604020202020204" pitchFamily="34" charset="0"/>
              <a:cs typeface="Arial" panose="020B0604020202020204" pitchFamily="34" charset="0"/>
            </a:rPr>
            <a:t>. De </a:t>
          </a:r>
          <a:r>
            <a:rPr lang="es-ES" sz="1000" baseline="0">
              <a:solidFill>
                <a:srgbClr val="FF0000"/>
              </a:solidFill>
              <a:latin typeface="Arial" panose="020B0604020202020204" pitchFamily="34" charset="0"/>
              <a:cs typeface="Arial" panose="020B0604020202020204" pitchFamily="34" charset="0"/>
            </a:rPr>
            <a:t>P4 Plan Financiación_Incremental</a:t>
          </a:r>
        </a:p>
        <a:p>
          <a:r>
            <a:rPr lang="es-ES" sz="1000" baseline="0">
              <a:solidFill>
                <a:schemeClr val="tx1"/>
              </a:solidFill>
              <a:latin typeface="Arial" panose="020B0604020202020204" pitchFamily="34" charset="0"/>
              <a:cs typeface="Arial" panose="020B0604020202020204" pitchFamily="34" charset="0"/>
            </a:rPr>
            <a:t>Página 1 y 2. </a:t>
          </a:r>
          <a:r>
            <a:rPr lang="es-ES" sz="1000" b="1" u="sng" baseline="0">
              <a:solidFill>
                <a:schemeClr val="tx1"/>
              </a:solidFill>
              <a:latin typeface="Arial" panose="020B0604020202020204" pitchFamily="34" charset="0"/>
              <a:cs typeface="Arial" panose="020B0604020202020204" pitchFamily="34" charset="0"/>
            </a:rPr>
            <a:t>Previsión de ingresos y gastos</a:t>
          </a:r>
          <a:r>
            <a:rPr lang="es-ES" sz="1000" baseline="0">
              <a:solidFill>
                <a:schemeClr val="tx1"/>
              </a:solidFill>
              <a:latin typeface="Arial" panose="020B0604020202020204" pitchFamily="34" charset="0"/>
              <a:cs typeface="Arial" panose="020B0604020202020204" pitchFamily="34" charset="0"/>
            </a:rPr>
            <a:t>. </a:t>
          </a:r>
          <a:r>
            <a:rPr lang="es-ES" sz="1000" baseline="0">
              <a:solidFill>
                <a:srgbClr val="00B0F0"/>
              </a:solidFill>
              <a:latin typeface="Arial" panose="020B0604020202020204" pitchFamily="34" charset="0"/>
              <a:cs typeface="Arial" panose="020B0604020202020204" pitchFamily="34" charset="0"/>
            </a:rPr>
            <a:t>De S1_CUENTA RESULTADOS</a:t>
          </a:r>
        </a:p>
        <a:p>
          <a:r>
            <a:rPr lang="es-ES" sz="1000" baseline="0">
              <a:solidFill>
                <a:schemeClr val="tx1"/>
              </a:solidFill>
              <a:latin typeface="Arial" panose="020B0604020202020204" pitchFamily="34" charset="0"/>
              <a:cs typeface="Arial" panose="020B0604020202020204" pitchFamily="34" charset="0"/>
            </a:rPr>
            <a:t>Páginas 2, 3 y 4. </a:t>
          </a:r>
          <a:r>
            <a:rPr lang="es-ES" sz="1000" b="1" u="sng" baseline="0">
              <a:solidFill>
                <a:schemeClr val="tx1"/>
              </a:solidFill>
              <a:latin typeface="Arial" panose="020B0604020202020204" pitchFamily="34" charset="0"/>
              <a:cs typeface="Arial" panose="020B0604020202020204" pitchFamily="34" charset="0"/>
            </a:rPr>
            <a:t>Indicadores económicos persona jurídica</a:t>
          </a:r>
          <a:r>
            <a:rPr lang="es-ES" sz="1000" baseline="0">
              <a:solidFill>
                <a:schemeClr val="tx1"/>
              </a:solidFill>
              <a:latin typeface="Arial" panose="020B0604020202020204" pitchFamily="34" charset="0"/>
              <a:cs typeface="Arial" panose="020B0604020202020204" pitchFamily="34" charset="0"/>
            </a:rPr>
            <a:t>. De </a:t>
          </a:r>
          <a:r>
            <a:rPr lang="es-ES" sz="1000" baseline="0">
              <a:solidFill>
                <a:srgbClr val="FF9999"/>
              </a:solidFill>
              <a:latin typeface="Arial" panose="020B0604020202020204" pitchFamily="34" charset="0"/>
              <a:cs typeface="Arial" panose="020B0604020202020204" pitchFamily="34" charset="0"/>
            </a:rPr>
            <a:t>E2_PJ_INDICADORES CONTABLES</a:t>
          </a:r>
        </a:p>
        <a:p>
          <a:r>
            <a:rPr lang="es-ES" sz="1000" baseline="0">
              <a:solidFill>
                <a:schemeClr val="tx1"/>
              </a:solidFill>
              <a:latin typeface="Arial" panose="020B0604020202020204" pitchFamily="34" charset="0"/>
              <a:cs typeface="Arial" panose="020B0604020202020204" pitchFamily="34" charset="0"/>
            </a:rPr>
            <a:t>Páginas 4, 5 y 6. </a:t>
          </a:r>
          <a:r>
            <a:rPr lang="es-ES" sz="1100" b="1" u="sng" baseline="0">
              <a:solidFill>
                <a:schemeClr val="dk1"/>
              </a:solidFill>
              <a:effectLst/>
              <a:latin typeface="+mn-lt"/>
              <a:ea typeface="+mn-ea"/>
              <a:cs typeface="+mn-cs"/>
            </a:rPr>
            <a:t>Indicadores económicos persona física</a:t>
          </a:r>
          <a:r>
            <a:rPr lang="es-ES" sz="1100" baseline="0">
              <a:solidFill>
                <a:schemeClr val="dk1"/>
              </a:solidFill>
              <a:effectLst/>
              <a:latin typeface="+mn-lt"/>
              <a:ea typeface="+mn-ea"/>
              <a:cs typeface="+mn-cs"/>
            </a:rPr>
            <a:t>. De </a:t>
          </a:r>
          <a:r>
            <a:rPr lang="es-ES" sz="1000" baseline="0">
              <a:solidFill>
                <a:srgbClr val="FF9999"/>
              </a:solidFill>
              <a:latin typeface="Arial" panose="020B0604020202020204" pitchFamily="34" charset="0"/>
              <a:ea typeface="+mn-ea"/>
              <a:cs typeface="Arial" panose="020B0604020202020204" pitchFamily="34" charset="0"/>
            </a:rPr>
            <a:t>E2_PF_INDICADORES CONTABLES</a:t>
          </a:r>
        </a:p>
        <a:p>
          <a:r>
            <a:rPr lang="es-ES" sz="1100" baseline="0">
              <a:solidFill>
                <a:schemeClr val="dk1"/>
              </a:solidFill>
              <a:effectLst/>
              <a:latin typeface="+mn-lt"/>
              <a:ea typeface="+mn-ea"/>
              <a:cs typeface="+mn-cs"/>
            </a:rPr>
            <a:t>Página 6. C. VAN Y TIR PROYECTO. </a:t>
          </a:r>
          <a:r>
            <a:rPr lang="es-ES" sz="1000" baseline="0">
              <a:solidFill>
                <a:srgbClr val="00B0F0"/>
              </a:solidFill>
              <a:latin typeface="Arial" panose="020B0604020202020204" pitchFamily="34" charset="0"/>
              <a:ea typeface="+mn-ea"/>
              <a:cs typeface="Arial" panose="020B0604020202020204" pitchFamily="34" charset="0"/>
            </a:rPr>
            <a:t>De  S2. Análisis económico dinámico</a:t>
          </a:r>
        </a:p>
        <a:p>
          <a:r>
            <a:rPr lang="es-ES" sz="1100">
              <a:solidFill>
                <a:schemeClr val="dk1"/>
              </a:solidFill>
              <a:effectLst/>
              <a:latin typeface="+mn-lt"/>
              <a:ea typeface="+mn-ea"/>
              <a:cs typeface="+mn-cs"/>
            </a:rPr>
            <a:t>5. DATOS PARA OBSERVAR</a:t>
          </a:r>
          <a:r>
            <a:rPr lang="es-ES" sz="1100" baseline="0">
              <a:solidFill>
                <a:schemeClr val="dk1"/>
              </a:solidFill>
              <a:effectLst/>
              <a:latin typeface="+mn-lt"/>
              <a:ea typeface="+mn-ea"/>
              <a:cs typeface="+mn-cs"/>
            </a:rPr>
            <a:t> VIABILIDAD DEFINITIVA</a:t>
          </a:r>
        </a:p>
        <a:p>
          <a:r>
            <a:rPr lang="es-ES" sz="1100" baseline="0">
              <a:solidFill>
                <a:srgbClr val="00B0F0"/>
              </a:solidFill>
              <a:effectLst/>
              <a:latin typeface="+mn-lt"/>
              <a:ea typeface="+mn-ea"/>
              <a:cs typeface="+mn-cs"/>
            </a:rPr>
            <a:t>S3. Análisis de viabilidad financiera.</a:t>
          </a:r>
        </a:p>
        <a:p>
          <a:r>
            <a:rPr lang="es-ES" sz="1100" b="1" baseline="0">
              <a:solidFill>
                <a:schemeClr val="tx1"/>
              </a:solidFill>
              <a:effectLst/>
              <a:latin typeface="+mn-lt"/>
              <a:ea typeface="+mn-ea"/>
              <a:cs typeface="+mn-cs"/>
            </a:rPr>
            <a:t>Opcional. </a:t>
          </a:r>
          <a:r>
            <a:rPr lang="es-ES" sz="1100" baseline="0">
              <a:solidFill>
                <a:schemeClr val="tx1"/>
              </a:solidFill>
              <a:effectLst/>
              <a:latin typeface="+mn-lt"/>
              <a:ea typeface="+mn-ea"/>
              <a:cs typeface="+mn-cs"/>
            </a:rPr>
            <a:t>Es opcional el uso del análisis del punto muerto y el del análisis económico estático incremental. Se mantienen en esta herramienta por si es de interés de las personas que la empleen.</a:t>
          </a:r>
          <a:endParaRPr lang="es-ES" sz="1000">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66674</xdr:colOff>
      <xdr:row>3</xdr:row>
      <xdr:rowOff>104776</xdr:rowOff>
    </xdr:from>
    <xdr:to>
      <xdr:col>7</xdr:col>
      <xdr:colOff>1085850</xdr:colOff>
      <xdr:row>6</xdr:row>
      <xdr:rowOff>38100</xdr:rowOff>
    </xdr:to>
    <xdr:sp macro="" textlink="">
      <xdr:nvSpPr>
        <xdr:cNvPr id="2" name="CuadroTexto 1">
          <a:extLst>
            <a:ext uri="{FF2B5EF4-FFF2-40B4-BE49-F238E27FC236}">
              <a16:creationId xmlns:a16="http://schemas.microsoft.com/office/drawing/2014/main" id="{00000000-0008-0000-0800-000002000000}"/>
            </a:ext>
          </a:extLst>
        </xdr:cNvPr>
        <xdr:cNvSpPr txBox="1"/>
      </xdr:nvSpPr>
      <xdr:spPr>
        <a:xfrm>
          <a:off x="828674" y="847726"/>
          <a:ext cx="10306051" cy="88582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El análisis </a:t>
          </a:r>
          <a:r>
            <a:rPr lang="es-ES" sz="1000" b="1">
              <a:solidFill>
                <a:schemeClr val="tx1"/>
              </a:solidFill>
              <a:latin typeface="Arial" panose="020B0604020202020204" pitchFamily="34" charset="0"/>
              <a:cs typeface="Arial" panose="020B0604020202020204" pitchFamily="34" charset="0"/>
            </a:rPr>
            <a:t>financiero</a:t>
          </a:r>
          <a:r>
            <a:rPr lang="es-ES" sz="1000">
              <a:latin typeface="Arial" panose="020B0604020202020204" pitchFamily="34" charset="0"/>
              <a:cs typeface="Arial" panose="020B0604020202020204" pitchFamily="34" charset="0"/>
            </a:rPr>
            <a:t> intenta comprobar</a:t>
          </a:r>
          <a:r>
            <a:rPr lang="es-ES" sz="1000" baseline="0">
              <a:latin typeface="Arial" panose="020B0604020202020204" pitchFamily="34" charset="0"/>
              <a:cs typeface="Arial" panose="020B0604020202020204" pitchFamily="34" charset="0"/>
            </a:rPr>
            <a:t> si la empresa es capaz de hacer frente a los compromisos de pago con los ocbros generados</a:t>
          </a:r>
        </a:p>
        <a:p>
          <a:r>
            <a:rPr lang="es-ES" sz="1000" baseline="0">
              <a:latin typeface="Arial" panose="020B0604020202020204" pitchFamily="34" charset="0"/>
              <a:cs typeface="Arial" panose="020B0604020202020204" pitchFamily="34" charset="0"/>
            </a:rPr>
            <a:t>Este análisis emplea como instrumento la </a:t>
          </a:r>
          <a:r>
            <a:rPr lang="es-ES" sz="1000" b="1" baseline="0">
              <a:solidFill>
                <a:srgbClr val="FF0000"/>
              </a:solidFill>
              <a:latin typeface="Arial" panose="020B0604020202020204" pitchFamily="34" charset="0"/>
              <a:cs typeface="Arial" panose="020B0604020202020204" pitchFamily="34" charset="0"/>
            </a:rPr>
            <a:t>cuenta de tesorería previsional</a:t>
          </a:r>
          <a:r>
            <a:rPr lang="es-ES" sz="1000" baseline="0">
              <a:latin typeface="Arial" panose="020B0604020202020204" pitchFamily="34" charset="0"/>
              <a:cs typeface="Arial" panose="020B0604020202020204" pitchFamily="34" charset="0"/>
            </a:rPr>
            <a:t>. La diferencia entre cobros y pagos, dando lugar a los flujos netos de caja. La acumulación de flujos da lugar a los saldos de tesorería.</a:t>
          </a:r>
        </a:p>
        <a:p>
          <a:r>
            <a:rPr lang="es-ES" sz="1000" b="1" u="sng" baseline="0">
              <a:latin typeface="Arial" panose="020B0604020202020204" pitchFamily="34" charset="0"/>
              <a:cs typeface="Arial" panose="020B0604020202020204" pitchFamily="34" charset="0"/>
            </a:rPr>
            <a:t>Permite concluir si un proyecto es definitivamente viable</a:t>
          </a:r>
          <a:r>
            <a:rPr lang="es-ES" sz="1000" baseline="0">
              <a:latin typeface="Arial" panose="020B0604020202020204" pitchFamily="34" charset="0"/>
              <a:cs typeface="Arial" panose="020B0604020202020204" pitchFamily="34" charset="0"/>
            </a:rPr>
            <a:t>. </a:t>
          </a:r>
          <a:r>
            <a:rPr lang="es-ES" sz="1000" baseline="0">
              <a:solidFill>
                <a:srgbClr val="FF0000"/>
              </a:solidFill>
              <a:latin typeface="Arial" panose="020B0604020202020204" pitchFamily="34" charset="0"/>
              <a:cs typeface="Arial" panose="020B0604020202020204" pitchFamily="34" charset="0"/>
            </a:rPr>
            <a:t>Para ello los saldos de tesorería nunca han de ser negativos</a:t>
          </a:r>
          <a:endParaRPr lang="es-ES" sz="1000" b="1" baseline="0">
            <a:solidFill>
              <a:srgbClr val="FF0000"/>
            </a:solidFill>
            <a:latin typeface="Arial" panose="020B0604020202020204" pitchFamily="34" charset="0"/>
            <a:cs typeface="Arial" panose="020B0604020202020204" pitchFamily="34" charset="0"/>
          </a:endParaRPr>
        </a:p>
        <a:p>
          <a:r>
            <a:rPr lang="es-ES" sz="1100"/>
            <a:t>IMPORTANTE. Si bien no lo</a:t>
          </a:r>
          <a:r>
            <a:rPr lang="es-ES" sz="1100" baseline="0"/>
            <a:t> solicita la solicitud, se recomienda su uso como indicador concluyente de la viabilidad económica y financiera del proyecto</a:t>
          </a:r>
          <a:endParaRPr lang="es-E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66674</xdr:colOff>
      <xdr:row>3</xdr:row>
      <xdr:rowOff>104776</xdr:rowOff>
    </xdr:from>
    <xdr:to>
      <xdr:col>7</xdr:col>
      <xdr:colOff>1085850</xdr:colOff>
      <xdr:row>6</xdr:row>
      <xdr:rowOff>38100</xdr:rowOff>
    </xdr:to>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828674" y="847726"/>
          <a:ext cx="10306051" cy="88582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Este análisis es </a:t>
          </a:r>
          <a:r>
            <a:rPr lang="es-ES" sz="1000" b="1">
              <a:solidFill>
                <a:schemeClr val="tx1"/>
              </a:solidFill>
              <a:latin typeface="Arial" panose="020B0604020202020204" pitchFamily="34" charset="0"/>
              <a:cs typeface="Arial" panose="020B0604020202020204" pitchFamily="34" charset="0"/>
            </a:rPr>
            <a:t>económico</a:t>
          </a:r>
          <a:r>
            <a:rPr lang="es-ES" sz="1000">
              <a:latin typeface="Arial" panose="020B0604020202020204" pitchFamily="34" charset="0"/>
              <a:cs typeface="Arial" panose="020B0604020202020204" pitchFamily="34" charset="0"/>
            </a:rPr>
            <a:t> porque quiere dar una medida de la rentabilidad</a:t>
          </a:r>
          <a:r>
            <a:rPr lang="es-ES" sz="1000" baseline="0">
              <a:latin typeface="Arial" panose="020B0604020202020204" pitchFamily="34" charset="0"/>
              <a:cs typeface="Arial" panose="020B0604020202020204" pitchFamily="34" charset="0"/>
            </a:rPr>
            <a:t> de la empresa, de lo que gana la empresa</a:t>
          </a:r>
        </a:p>
        <a:p>
          <a:r>
            <a:rPr lang="es-ES" sz="1000" baseline="0">
              <a:latin typeface="Arial" panose="020B0604020202020204" pitchFamily="34" charset="0"/>
              <a:cs typeface="Arial" panose="020B0604020202020204" pitchFamily="34" charset="0"/>
            </a:rPr>
            <a:t>Este análisis es </a:t>
          </a:r>
          <a:r>
            <a:rPr lang="es-ES" sz="1000" b="1" baseline="0">
              <a:latin typeface="Arial" panose="020B0604020202020204" pitchFamily="34" charset="0"/>
              <a:cs typeface="Arial" panose="020B0604020202020204" pitchFamily="34" charset="0"/>
            </a:rPr>
            <a:t>estático </a:t>
          </a:r>
          <a:r>
            <a:rPr lang="es-ES" sz="1000" baseline="0">
              <a:latin typeface="Arial" panose="020B0604020202020204" pitchFamily="34" charset="0"/>
              <a:cs typeface="Arial" panose="020B0604020202020204" pitchFamily="34" charset="0"/>
            </a:rPr>
            <a:t>porque no considera el distinto valor del dinero a lo largo del tiempo. No considera una tasa de actualización (nuestro coste medio ponderado de capital o CMPC)</a:t>
          </a:r>
        </a:p>
        <a:p>
          <a:r>
            <a:rPr lang="es-ES" sz="1000" baseline="0">
              <a:latin typeface="Arial" panose="020B0604020202020204" pitchFamily="34" charset="0"/>
              <a:cs typeface="Arial" panose="020B0604020202020204" pitchFamily="34" charset="0"/>
            </a:rPr>
            <a:t>Este análisis emplea como instrumento la </a:t>
          </a:r>
          <a:r>
            <a:rPr lang="es-ES" sz="1000" b="1" baseline="0">
              <a:solidFill>
                <a:srgbClr val="FF0000"/>
              </a:solidFill>
              <a:latin typeface="Arial" panose="020B0604020202020204" pitchFamily="34" charset="0"/>
              <a:cs typeface="Arial" panose="020B0604020202020204" pitchFamily="34" charset="0"/>
            </a:rPr>
            <a:t>cuenta de resultados o cuenta de pérdidas y ganancias previsionales</a:t>
          </a:r>
          <a:r>
            <a:rPr lang="es-ES" sz="1000" baseline="0">
              <a:latin typeface="Arial" panose="020B0604020202020204" pitchFamily="34" charset="0"/>
              <a:cs typeface="Arial" panose="020B0604020202020204" pitchFamily="34" charset="0"/>
            </a:rPr>
            <a:t>. La diferencia entre ingresos y gastos.</a:t>
          </a:r>
        </a:p>
        <a:p>
          <a:r>
            <a:rPr lang="es-ES" sz="1000" b="1" u="sng" baseline="0">
              <a:latin typeface="Arial" panose="020B0604020202020204" pitchFamily="34" charset="0"/>
              <a:cs typeface="Arial" panose="020B0604020202020204" pitchFamily="34" charset="0"/>
            </a:rPr>
            <a:t>No permite concluir si un proyecto es rentable, tampoco si es definitivamente viable</a:t>
          </a:r>
          <a:r>
            <a:rPr lang="es-ES" sz="1000" baseline="0">
              <a:latin typeface="Arial" panose="020B0604020202020204" pitchFamily="34" charset="0"/>
              <a:cs typeface="Arial" panose="020B0604020202020204" pitchFamily="34" charset="0"/>
            </a:rPr>
            <a:t>. Su mayor utilidad viene dada por el hecho de permitir </a:t>
          </a:r>
          <a:r>
            <a:rPr lang="es-ES" sz="1000" b="1" baseline="0">
              <a:latin typeface="Arial" panose="020B0604020202020204" pitchFamily="34" charset="0"/>
              <a:cs typeface="Arial" panose="020B0604020202020204" pitchFamily="34" charset="0"/>
            </a:rPr>
            <a:t>calcular</a:t>
          </a:r>
          <a:r>
            <a:rPr lang="es-ES" sz="1000" baseline="0">
              <a:latin typeface="Arial" panose="020B0604020202020204" pitchFamily="34" charset="0"/>
              <a:cs typeface="Arial" panose="020B0604020202020204" pitchFamily="34" charset="0"/>
            </a:rPr>
            <a:t> los </a:t>
          </a:r>
          <a:r>
            <a:rPr lang="es-ES" sz="1000" b="1" baseline="0">
              <a:latin typeface="Arial" panose="020B0604020202020204" pitchFamily="34" charset="0"/>
              <a:cs typeface="Arial" panose="020B0604020202020204" pitchFamily="34" charset="0"/>
            </a:rPr>
            <a:t>impuestos</a:t>
          </a:r>
        </a:p>
        <a:p>
          <a:endParaRPr lang="es-E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15240</xdr:colOff>
      <xdr:row>9</xdr:row>
      <xdr:rowOff>76199</xdr:rowOff>
    </xdr:from>
    <xdr:to>
      <xdr:col>9</xdr:col>
      <xdr:colOff>1409700</xdr:colOff>
      <xdr:row>17</xdr:row>
      <xdr:rowOff>123824</xdr:rowOff>
    </xdr:to>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243840" y="1828799"/>
          <a:ext cx="11281410" cy="16287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El </a:t>
          </a:r>
          <a:r>
            <a:rPr lang="es-ES" sz="1000" b="1">
              <a:solidFill>
                <a:srgbClr val="FF0000"/>
              </a:solidFill>
              <a:latin typeface="Arial" panose="020B0604020202020204" pitchFamily="34" charset="0"/>
              <a:cs typeface="Arial" panose="020B0604020202020204" pitchFamily="34" charset="0"/>
            </a:rPr>
            <a:t>punto muerto operativo</a:t>
          </a:r>
          <a:r>
            <a:rPr lang="es-ES" sz="1000">
              <a:latin typeface="Arial" panose="020B0604020202020204" pitchFamily="34" charset="0"/>
              <a:cs typeface="Arial" panose="020B0604020202020204" pitchFamily="34" charset="0"/>
            </a:rPr>
            <a:t> nos indica el volumen de facturación (ventas) que debemos alcanzar para poder cubrir con el margen de contribución (diferencia entre ventas y coste variable)los costes fijos operativos.   </a:t>
          </a:r>
        </a:p>
        <a:p>
          <a:r>
            <a:rPr lang="es-ES" sz="1000">
              <a:latin typeface="Arial" panose="020B0604020202020204" pitchFamily="34" charset="0"/>
              <a:cs typeface="Arial" panose="020B0604020202020204" pitchFamily="34" charset="0"/>
            </a:rPr>
            <a:t>Se obtiene</a:t>
          </a:r>
          <a:r>
            <a:rPr lang="es-ES" sz="1000" baseline="0">
              <a:latin typeface="Arial" panose="020B0604020202020204" pitchFamily="34" charset="0"/>
              <a:cs typeface="Arial" panose="020B0604020202020204" pitchFamily="34" charset="0"/>
            </a:rPr>
            <a:t> al dividir los costes fijos operativos (numerador) entre el resultado de restar a la unidad el porcentaje de coste variable (el denominador)</a:t>
          </a:r>
          <a:r>
            <a:rPr lang="es-ES" sz="1000">
              <a:latin typeface="Arial" panose="020B0604020202020204" pitchFamily="34" charset="0"/>
              <a:cs typeface="Arial" panose="020B0604020202020204" pitchFamily="34" charset="0"/>
            </a:rPr>
            <a:t>                                               </a:t>
          </a:r>
        </a:p>
        <a:p>
          <a:r>
            <a:rPr lang="es-ES" sz="1000">
              <a:latin typeface="Arial" panose="020B0604020202020204" pitchFamily="34" charset="0"/>
              <a:cs typeface="Arial" panose="020B0604020202020204" pitchFamily="34" charset="0"/>
            </a:rPr>
            <a:t>El </a:t>
          </a:r>
          <a:r>
            <a:rPr lang="es-ES" sz="1000" b="1">
              <a:solidFill>
                <a:srgbClr val="FF0000"/>
              </a:solidFill>
              <a:latin typeface="Arial" panose="020B0604020202020204" pitchFamily="34" charset="0"/>
              <a:cs typeface="Arial" panose="020B0604020202020204" pitchFamily="34" charset="0"/>
            </a:rPr>
            <a:t>punto muerto financiero </a:t>
          </a:r>
          <a:r>
            <a:rPr lang="es-ES" sz="1000">
              <a:latin typeface="Arial" panose="020B0604020202020204" pitchFamily="34" charset="0"/>
              <a:cs typeface="Arial" panose="020B0604020202020204" pitchFamily="34" charset="0"/>
            </a:rPr>
            <a:t>nos indica el volumen de facturación (ventas) que debemos alcanzar para poder cubrir con el margen de contribución (diferencia entre ventas y coste variable) los costes fijos operativos y los intereses comprometidos al financiar el proyecto.    </a:t>
          </a:r>
        </a:p>
        <a:p>
          <a:pPr marL="0" marR="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Se obtiene</a:t>
          </a:r>
          <a:r>
            <a:rPr lang="es-ES" sz="1100" baseline="0">
              <a:solidFill>
                <a:schemeClr val="dk1"/>
              </a:solidFill>
              <a:effectLst/>
              <a:latin typeface="+mn-lt"/>
              <a:ea typeface="+mn-ea"/>
              <a:cs typeface="+mn-cs"/>
            </a:rPr>
            <a:t> al dividir la suma de os costes fijos operativos y los intereses (numerador) entre el resultado de restar a la unidad el porcentaje de coste variable (el denominador)</a:t>
          </a:r>
          <a:r>
            <a:rPr lang="es-ES" sz="1100">
              <a:solidFill>
                <a:schemeClr val="dk1"/>
              </a:solidFill>
              <a:effectLst/>
              <a:latin typeface="+mn-lt"/>
              <a:ea typeface="+mn-ea"/>
              <a:cs typeface="+mn-cs"/>
            </a:rPr>
            <a:t>                                               </a:t>
          </a:r>
          <a:r>
            <a:rPr lang="es-ES" sz="1000">
              <a:latin typeface="Arial" panose="020B0604020202020204" pitchFamily="34" charset="0"/>
              <a:cs typeface="Arial" panose="020B0604020202020204" pitchFamily="34" charset="0"/>
            </a:rPr>
            <a:t>El </a:t>
          </a:r>
          <a:r>
            <a:rPr lang="es-ES" sz="1000" b="1">
              <a:solidFill>
                <a:srgbClr val="FF0000"/>
              </a:solidFill>
              <a:latin typeface="Arial" panose="020B0604020202020204" pitchFamily="34" charset="0"/>
              <a:cs typeface="Arial" panose="020B0604020202020204" pitchFamily="34" charset="0"/>
            </a:rPr>
            <a:t>punto muerto ampliado </a:t>
          </a:r>
          <a:r>
            <a:rPr lang="es-ES" sz="1000">
              <a:latin typeface="Arial" panose="020B0604020202020204" pitchFamily="34" charset="0"/>
              <a:cs typeface="Arial" panose="020B0604020202020204" pitchFamily="34" charset="0"/>
            </a:rPr>
            <a:t>nos indica el volumen de facturación (ventas) que debemos alcanzar para poder cubrir con el margen de contribución (diferencia entre ventas y coste variable) los costes fijos operativos, así como la devolución de préstamos y los intereses comprometidos al financiar el proyecto. </a:t>
          </a:r>
          <a:r>
            <a:rPr lang="es-ES" sz="1000" b="1" u="sng">
              <a:latin typeface="Arial" panose="020B0604020202020204" pitchFamily="34" charset="0"/>
              <a:cs typeface="Arial" panose="020B0604020202020204" pitchFamily="34" charset="0"/>
            </a:rPr>
            <a:t>Este es el punto muerto más relevante.</a:t>
          </a:r>
        </a:p>
        <a:p>
          <a:pPr marL="0" marR="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Se obtiene</a:t>
          </a:r>
          <a:r>
            <a:rPr lang="es-ES" sz="1100" baseline="0">
              <a:solidFill>
                <a:schemeClr val="dk1"/>
              </a:solidFill>
              <a:effectLst/>
              <a:latin typeface="+mn-lt"/>
              <a:ea typeface="+mn-ea"/>
              <a:cs typeface="+mn-cs"/>
            </a:rPr>
            <a:t> al dividir la suma de los costes fijos operativos, los intereses y la devolución de los préstamos (numerador) entre el resultado de restar a la unidad el porcentaje de coste variable (el denominador)</a:t>
          </a:r>
          <a:r>
            <a:rPr lang="es-ES" sz="1100">
              <a:solidFill>
                <a:schemeClr val="dk1"/>
              </a:solidFill>
              <a:effectLst/>
              <a:latin typeface="+mn-lt"/>
              <a:ea typeface="+mn-ea"/>
              <a:cs typeface="+mn-cs"/>
            </a:rPr>
            <a:t>                                               </a:t>
          </a:r>
          <a:endParaRPr lang="es-E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b="1" u="sng"/>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281940</xdr:colOff>
      <xdr:row>7</xdr:row>
      <xdr:rowOff>135255</xdr:rowOff>
    </xdr:from>
    <xdr:to>
      <xdr:col>16</xdr:col>
      <xdr:colOff>586740</xdr:colOff>
      <xdr:row>38</xdr:row>
      <xdr:rowOff>19844</xdr:rowOff>
    </xdr:to>
    <xdr:sp macro="" textlink="">
      <xdr:nvSpPr>
        <xdr:cNvPr id="2" name="CuadroTexto 1">
          <a:extLst>
            <a:ext uri="{FF2B5EF4-FFF2-40B4-BE49-F238E27FC236}">
              <a16:creationId xmlns:a16="http://schemas.microsoft.com/office/drawing/2014/main" id="{60E08E1A-990B-4E12-901D-F99848B75C41}"/>
            </a:ext>
          </a:extLst>
        </xdr:cNvPr>
        <xdr:cNvSpPr txBox="1"/>
      </xdr:nvSpPr>
      <xdr:spPr>
        <a:xfrm>
          <a:off x="10164128" y="1821974"/>
          <a:ext cx="9919096" cy="5420995"/>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¿Cuándo empleamos varias líneas de explotación?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Cuando tenemos productos o servicios que se comportan de forma muy distinta. Vamos a poner varios ejemplos: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a. Un hotel-restaurante. Las líneas son evidentes: hotel y restaurante.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b. Un restaurante con salón de celebraciones. Las líneas son dos: restaurante abierto al público en gneral y celebraciones.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c. Una empresa que venda pescado congelado y fresco. Las lineas son dos: pescado congelado y pescado  fresco.</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d. Una empresa que cuenta con barcos para realizar rutas turísticas con patrón propio y otras embarcaciones para alquilar.</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 habitual es encontrar proyectos con una, dos y, en raras ocasiones, tres líneas de explotación. Esta aplicación ofrece la posibilidad de introducir hasta 10 líneas de explotación.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¿Cómo prever el incremento de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Si las ventas fueran ciertas, todas las personas seríamos empresarias y nos dedicaríamos a elegir alguna opción de negocio que nos resultara interesante en lo personal, una vez resuelta la incertidumbre o el riesgo asociados a cualquier iniciativa empresarial.</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Solo en casos de corrupción, se conocen previamente las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Otra cuestión, bien distinta, es prever las ventas en base al conocimiento del mercado.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 que resulta una obviedad es que nuestro incremento de ventas no puede superar el incremento de la capacidad.</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los casos en los que se cuente con una capacidad total claramente definida, se puede establecer un porcentaje del incremento de la capacidad como incremento de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cualquier caso, se recomienda ser prudente en la estimación del incremento de ventas,  prudencia que no debe llevar a subestimar de forma evidente el incremtento de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Cada línea de explotación cuenta con un campo para introducir las variaciones interanuales de ventas.  Salvo en casos complejos, los incrementos pueden establecerse en la horquilla 2-10 %.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¿Cómo prever el porcentaje  de costes variables?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Los costes variables son aquellos que son proporcionales a las ventas. Las mercaderías y las materias primas son los más evidentes, también los envases y embalajes.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Se plantean tres posibles vías para calcular el coste variable: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1. Coste variable de un producto comercial. Por ejemplo. Vendemos pescado a 10 euros el kilogramo y nos ha costado 4 euros el kilogramo en la lonja. En ese caso, en A pondríamos 10 y en B podríamos 4. El porcentaje de coste variable sería de un 40 %.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2. Escandallo. La empresa organiza rutas turísticas en barco. Cobra por la ruta 100 euros, contrata un servicio de catering a bordo y ha de pagar un seguro por pasajero (ex proceso) al contratar la ruta. Estos costes  ascienden a  20 euros.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A pondríamos 100 euros y en B pondríamos 20 euros.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Los seguros anuales, el combustible, los costes asociados al mantenimiento del barco y los del amarre, así como los costes del personal que trabaja en la empresa, con idependencia del número de viajes y pasajeros, se considerarían costes fijos. No incluyéndose como coste variable.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3. Introducción directa. Si considera otra forma de calcular el coste variable o tiene un conocimiento del mismo, puede introducirlo directamente.</a:t>
          </a: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15240</xdr:colOff>
      <xdr:row>9</xdr:row>
      <xdr:rowOff>15240</xdr:rowOff>
    </xdr:from>
    <xdr:to>
      <xdr:col>18</xdr:col>
      <xdr:colOff>206771</xdr:colOff>
      <xdr:row>43</xdr:row>
      <xdr:rowOff>114300</xdr:rowOff>
    </xdr:to>
    <xdr:sp macro="" textlink="">
      <xdr:nvSpPr>
        <xdr:cNvPr id="2" name="CuadroTexto 1">
          <a:extLst>
            <a:ext uri="{FF2B5EF4-FFF2-40B4-BE49-F238E27FC236}">
              <a16:creationId xmlns:a16="http://schemas.microsoft.com/office/drawing/2014/main" id="{2D073402-134B-4AF9-B81A-51DDC1E0D537}"/>
            </a:ext>
          </a:extLst>
        </xdr:cNvPr>
        <xdr:cNvSpPr txBox="1"/>
      </xdr:nvSpPr>
      <xdr:spPr>
        <a:xfrm>
          <a:off x="10245090" y="1824990"/>
          <a:ext cx="9145031" cy="625221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DATOS INCREMENTALES COSTES FIJOS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Para el cálculo de la viabilidad seguimos el principio de INCREMENTALIDAD. Según éste, consideramos las variaciones en las variables que afectan al cálculo de la viabilidad.</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La variación de los costes fijos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cada concepto introducimos la variación que se produce al llevar a cabo la inversión. </a:t>
          </a:r>
          <a:r>
            <a:rPr kumimoji="0" lang="es-ES" sz="1100" b="0" i="0" u="sng" strike="noStrike" kern="0" cap="none" spc="0" normalizeH="0" baseline="0" noProof="0">
              <a:ln>
                <a:noFill/>
              </a:ln>
              <a:solidFill>
                <a:sysClr val="windowText" lastClr="000000"/>
              </a:solidFill>
              <a:effectLst/>
              <a:uLnTx/>
              <a:uFillTx/>
              <a:latin typeface="Calibri" panose="020F0502020204030204"/>
              <a:ea typeface="+mn-ea"/>
              <a:cs typeface="+mn-cs"/>
            </a:rPr>
            <a:t>Los costes se consideran anuales</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Por este motivo, no consideramos los valores de las variables que se obtenían antes de la inversión.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Solo los tendremos en cuenta, en el caso de los costes fijos (esta hoja), para comparar el valor tras la inversión con el valor anterior </a:t>
          </a: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Alquileres</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Puede ser positivo o negativo. Será positivo si pagamos más alquileres que antes, será negativo si gracias al proyecto dejamos de pagar un alquiler o lo reducimos. Por ejemplo, construir una nave propia, sustituyendo a otra alquilada previamente.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Publicidad</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Incremento o disminución del coste previsto anual de publicidad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Agua</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Incremento o disminución por el consumo de agua tras realizar el proyecto de inversión</a:t>
          </a:r>
        </a:p>
        <a:p>
          <a:pPr eaLnBrk="1" fontAlgn="auto" latinLnBrk="0" hangingPunct="1"/>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Basura</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Incremento </a:t>
          </a:r>
          <a:r>
            <a:rPr lang="es-ES" sz="1100" b="0" i="0" baseline="0">
              <a:effectLst/>
              <a:latin typeface="+mn-lt"/>
              <a:ea typeface="+mn-ea"/>
              <a:cs typeface="+mn-cs"/>
            </a:rPr>
            <a:t>o disminución por el tratamiento de la basuratras realizar el proyecto de inversión</a:t>
          </a:r>
        </a:p>
        <a:p>
          <a:pPr eaLnBrk="1" fontAlgn="auto" latinLnBrk="0" hangingPunct="1"/>
          <a:r>
            <a:rPr lang="es-ES" sz="1100" b="1" i="0" baseline="0">
              <a:effectLst/>
              <a:latin typeface="+mn-lt"/>
              <a:ea typeface="+mn-ea"/>
              <a:cs typeface="+mn-cs"/>
            </a:rPr>
            <a:t>Combustibles</a:t>
          </a:r>
          <a:r>
            <a:rPr lang="es-ES" sz="1100" b="0" i="0" baseline="0">
              <a:effectLst/>
              <a:latin typeface="+mn-lt"/>
              <a:ea typeface="+mn-ea"/>
              <a:cs typeface="+mn-cs"/>
            </a:rPr>
            <a:t>. Incremento o disminución por el consumo de combustibles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Electricidad</a:t>
          </a:r>
          <a:r>
            <a:rPr lang="es-ES" sz="1100" b="0" i="0" baseline="0">
              <a:effectLst/>
              <a:latin typeface="+mn-lt"/>
              <a:ea typeface="+mn-ea"/>
              <a:cs typeface="+mn-cs"/>
            </a:rPr>
            <a:t>. Incremento o disminución por el consumo de electricidad tras realizar el proyecto de inversión.</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Telefonía</a:t>
          </a:r>
          <a:r>
            <a:rPr lang="es-ES" sz="1100" b="0" i="0" baseline="0">
              <a:effectLst/>
              <a:latin typeface="+mn-lt"/>
              <a:ea typeface="+mn-ea"/>
              <a:cs typeface="+mn-cs"/>
            </a:rPr>
            <a:t>. Incremento o disminución por el consumo de telefonía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Tasas, licencias y precios públicos</a:t>
          </a:r>
          <a:r>
            <a:rPr lang="es-ES" sz="1100" b="0" i="0" baseline="0">
              <a:effectLst/>
              <a:latin typeface="+mn-lt"/>
              <a:ea typeface="+mn-ea"/>
              <a:cs typeface="+mn-cs"/>
            </a:rPr>
            <a:t>. Incremento o disminución de las tasas, precios públicos y licencias tras realizar el proyecto de inversión.</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a:effectLst/>
            </a:rPr>
            <a:t>Pagos</a:t>
          </a:r>
          <a:r>
            <a:rPr lang="es-ES" baseline="0">
              <a:effectLst/>
            </a:rPr>
            <a:t> realizados en un año por conceptos como los siguientes: tasa por uso de espacio público, IBI (impuesto de bienes inmuebles), vados o similares, tasas portuarias, licencias asociadas al desarrollo de la actividad periódicas (no se incluyen las necesarias para la apertura), impuesto de vehículos de tracción mecánica...</a:t>
          </a:r>
        </a:p>
        <a:p>
          <a:pPr marL="0" marR="0" lvl="0" indent="0" defTabSz="914400" eaLnBrk="1" fontAlgn="auto" latinLnBrk="0" hangingPunct="1">
            <a:lnSpc>
              <a:spcPct val="100000"/>
            </a:lnSpc>
            <a:spcBef>
              <a:spcPts val="0"/>
            </a:spcBef>
            <a:spcAft>
              <a:spcPts val="0"/>
            </a:spcAft>
            <a:buClrTx/>
            <a:buSzTx/>
            <a:buFontTx/>
            <a:buNone/>
            <a:tabLst/>
            <a:defRPr/>
          </a:pPr>
          <a:r>
            <a:rPr lang="es-ES" b="1" baseline="0">
              <a:effectLst/>
            </a:rPr>
            <a:t>Sueldos y salarios brutos. </a:t>
          </a:r>
          <a:r>
            <a:rPr lang="es-ES" sz="1100" b="0" i="0" baseline="0">
              <a:effectLst/>
              <a:latin typeface="+mn-lt"/>
              <a:ea typeface="+mn-ea"/>
              <a:cs typeface="+mn-cs"/>
            </a:rPr>
            <a:t>Incremento o disminución de los salarios brutos tras realizar el proyecto de inversión. Ha de considerarse el coste empresa. El salario bruto integra los costes asociados a la Seguridad Social y la retención de IRPF o pago a cuenta de parte el salario del trabajador por parte de la empresa.</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Si se emplea esta aplicación para solicitar una ayuda al proyecto, debemos considerar que las ayudas no suelen concederse si se destruye empleo.</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Servicios exteriores</a:t>
          </a:r>
          <a:r>
            <a:rPr lang="es-ES" sz="1100" b="0" i="0" baseline="0">
              <a:effectLst/>
              <a:latin typeface="+mn-lt"/>
              <a:ea typeface="+mn-ea"/>
              <a:cs typeface="+mn-cs"/>
            </a:rPr>
            <a:t>. Incremento o disminución de costes en servicios exteriores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Esta categoría incluye: asesoría y consultoría externa, seguros de responsabilidad, servicios relacionados con las instalaciones (limpieza, desinsectación, desratización, prevención de riesgos laborales, alarmas y servicios de seguridad...)</a:t>
          </a:r>
        </a:p>
        <a:p>
          <a:pPr eaLnBrk="1" fontAlgn="auto" latinLnBrk="0" hangingPunct="1"/>
          <a:r>
            <a:rPr lang="es-ES" sz="1100" b="1" i="0" baseline="0">
              <a:effectLst/>
              <a:latin typeface="+mn-lt"/>
              <a:ea typeface="+mn-ea"/>
              <a:cs typeface="+mn-cs"/>
            </a:rPr>
            <a:t>Otros costes fijos</a:t>
          </a:r>
          <a:r>
            <a:rPr lang="es-ES" sz="1100" b="0" i="0" baseline="0">
              <a:effectLst/>
              <a:latin typeface="+mn-lt"/>
              <a:ea typeface="+mn-ea"/>
              <a:cs typeface="+mn-cs"/>
            </a:rPr>
            <a:t>. Si ha hecho un uso correcto de esta aplicación, no debería emplear esta partida. También puede emplearla para establecer una cuantía anual de costes imprevistos</a:t>
          </a:r>
        </a:p>
        <a:p>
          <a:pPr eaLnBrk="1" fontAlgn="auto" latinLnBrk="0" hangingPunct="1"/>
          <a:endParaRPr lang="es-ES" sz="1100" b="0" i="0" baseline="0">
            <a:effectLst/>
            <a:latin typeface="+mn-lt"/>
            <a:ea typeface="+mn-ea"/>
            <a:cs typeface="+mn-cs"/>
          </a:endParaRPr>
        </a:p>
        <a:p>
          <a:pPr eaLnBrk="1" fontAlgn="auto" latinLnBrk="0" hangingPunct="1"/>
          <a:r>
            <a:rPr lang="es-ES" sz="1100" b="1" i="0" baseline="0">
              <a:effectLst/>
              <a:latin typeface="+mn-lt"/>
              <a:ea typeface="+mn-ea"/>
              <a:cs typeface="+mn-cs"/>
            </a:rPr>
            <a:t>NO SE INCLUYEN EN ESTAS PARTIDAS DE COSTES</a:t>
          </a:r>
        </a:p>
        <a:p>
          <a:pPr eaLnBrk="1" fontAlgn="auto" latinLnBrk="0" hangingPunct="1"/>
          <a:r>
            <a:rPr lang="es-ES">
              <a:effectLst/>
            </a:rPr>
            <a:t>Las amortizaciones de los inmovilizados,</a:t>
          </a:r>
          <a:r>
            <a:rPr lang="es-ES" baseline="0">
              <a:effectLst/>
            </a:rPr>
            <a:t> se preven automáticamente gracias a las partidas del plan de inversión. Son gastos asociados a la inversión.</a:t>
          </a:r>
        </a:p>
        <a:p>
          <a:pPr eaLnBrk="1" fontAlgn="auto" latinLnBrk="0" hangingPunct="1"/>
          <a:r>
            <a:rPr lang="es-ES" baseline="0">
              <a:effectLst/>
            </a:rPr>
            <a:t>Los intereses de los préstamos, se preven auomáticamente gracias a la información que introducimos en el plan de financiación. Son gastos asociados a la financiación.</a:t>
          </a:r>
        </a:p>
        <a:p>
          <a:pPr eaLnBrk="1" fontAlgn="auto" latinLnBrk="0" hangingPunct="1"/>
          <a:r>
            <a:rPr lang="es-ES" baseline="0">
              <a:effectLst/>
            </a:rPr>
            <a:t>Materias primas, mercaderías y otros costes variables, introducidos en los datos de las líneas de explotación.</a:t>
          </a: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eaLnBrk="1" fontAlgn="auto" latinLnBrk="0" hangingPunct="1"/>
          <a:endParaRPr lang="es-ES" sz="1100" b="0" i="0" baseline="0">
            <a:effectLst/>
            <a:latin typeface="+mn-lt"/>
            <a:ea typeface="+mn-ea"/>
            <a:cs typeface="+mn-cs"/>
          </a:endParaRP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7</xdr:col>
      <xdr:colOff>0</xdr:colOff>
      <xdr:row>1</xdr:row>
      <xdr:rowOff>1</xdr:rowOff>
    </xdr:from>
    <xdr:to>
      <xdr:col>18</xdr:col>
      <xdr:colOff>191531</xdr:colOff>
      <xdr:row>8</xdr:row>
      <xdr:rowOff>114301</xdr:rowOff>
    </xdr:to>
    <xdr:sp macro="" textlink="">
      <xdr:nvSpPr>
        <xdr:cNvPr id="3" name="CuadroTexto 2">
          <a:extLst>
            <a:ext uri="{FF2B5EF4-FFF2-40B4-BE49-F238E27FC236}">
              <a16:creationId xmlns:a16="http://schemas.microsoft.com/office/drawing/2014/main" id="{BFCDEE7E-1488-49E7-B3A9-3631D7967F25}"/>
            </a:ext>
          </a:extLst>
        </xdr:cNvPr>
        <xdr:cNvSpPr txBox="1"/>
      </xdr:nvSpPr>
      <xdr:spPr>
        <a:xfrm>
          <a:off x="10229850" y="180976"/>
          <a:ext cx="9145031" cy="144780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OTROS DATOS DE EXPLOTACIÓN I</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Tasa de inflación</a:t>
          </a:r>
          <a:r>
            <a:rPr kumimoji="0" lang="es-ES" sz="1100" b="0" i="0" u="none" strike="noStrike" kern="0" cap="none" spc="0" normalizeH="0" baseline="0" noProof="0">
              <a:ln>
                <a:noFill/>
              </a:ln>
              <a:solidFill>
                <a:sysClr val="windowText" lastClr="000000"/>
              </a:solidFill>
              <a:effectLst/>
              <a:uLnTx/>
              <a:uFillTx/>
              <a:latin typeface="+mn-lt"/>
              <a:ea typeface="+mn-ea"/>
              <a:cs typeface="+mn-cs"/>
            </a:rPr>
            <a:t>. Últlma tasa de inflación interanual conocida.  En septiembre de 2025 esta tasa se sitúa en el 3 %. Necesitamos esta tasa para que la aplicación actualice los costes fijos operativos y para que calcule el VAN y la TIR (indicadores de rentabilidad) en térinos reales. Es decir, descontando el efecto de la subida de precios.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Tipo impositivo medio IRPF-IS</a:t>
          </a:r>
          <a:r>
            <a:rPr kumimoji="0" lang="es-ES" sz="1100" b="0" i="0" u="none" strike="noStrike" kern="0" cap="none" spc="0" normalizeH="0" baseline="0" noProof="0">
              <a:ln>
                <a:noFill/>
              </a:ln>
              <a:solidFill>
                <a:sysClr val="windowText" lastClr="000000"/>
              </a:solidFill>
              <a:effectLst/>
              <a:uLnTx/>
              <a:uFillTx/>
              <a:latin typeface="+mn-lt"/>
              <a:ea typeface="+mn-ea"/>
              <a:cs typeface="+mn-cs"/>
            </a:rPr>
            <a:t>. En el caso de sociedades mercantiles suele ser del 25 % (desestimamos el tipo inicial por creación de empresas). Si existe un tipo especial (por ejemplo, zona ZEC en Canarias) introducimos el tipo indicado.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En el caso de una persona física (IRPF), introducimos un 20 %.</a:t>
          </a:r>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4</xdr:col>
      <xdr:colOff>1</xdr:colOff>
      <xdr:row>7</xdr:row>
      <xdr:rowOff>165734</xdr:rowOff>
    </xdr:from>
    <xdr:to>
      <xdr:col>5</xdr:col>
      <xdr:colOff>1887856</xdr:colOff>
      <xdr:row>20</xdr:row>
      <xdr:rowOff>9525</xdr:rowOff>
    </xdr:to>
    <xdr:sp macro="" textlink="">
      <xdr:nvSpPr>
        <xdr:cNvPr id="4" name="CuadroTexto 3">
          <a:extLst>
            <a:ext uri="{FF2B5EF4-FFF2-40B4-BE49-F238E27FC236}">
              <a16:creationId xmlns:a16="http://schemas.microsoft.com/office/drawing/2014/main" id="{10349874-3CDA-4766-83F8-DD28E6D79532}"/>
            </a:ext>
          </a:extLst>
        </xdr:cNvPr>
        <xdr:cNvSpPr txBox="1"/>
      </xdr:nvSpPr>
      <xdr:spPr>
        <a:xfrm>
          <a:off x="4619626" y="1499234"/>
          <a:ext cx="5212080" cy="2196466"/>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OTROS DATOS DE EXPLOTACIÓN II</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Los subperíodos</a:t>
          </a:r>
          <a:r>
            <a:rPr kumimoji="0" lang="es-ES" sz="1100" b="0" i="0" u="none" strike="noStrike" kern="0" cap="none" spc="0" normalizeH="0" baseline="0" noProof="0">
              <a:ln>
                <a:noFill/>
              </a:ln>
              <a:solidFill>
                <a:sysClr val="windowText" lastClr="000000"/>
              </a:solidFill>
              <a:effectLst/>
              <a:uLnTx/>
              <a:uFillTx/>
              <a:latin typeface="+mn-lt"/>
              <a:ea typeface="+mn-ea"/>
              <a:cs typeface="+mn-cs"/>
            </a:rPr>
            <a:t>.  Se explica su significado a la derecha del dato que introducimos.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¿Para qué se solicitan? </a:t>
          </a:r>
          <a:r>
            <a:rPr kumimoji="0" lang="es-ES" sz="1100" b="0" i="0" u="none" strike="noStrike" kern="0" cap="none" spc="0" normalizeH="0" baseline="0" noProof="0">
              <a:ln>
                <a:noFill/>
              </a:ln>
              <a:solidFill>
                <a:sysClr val="windowText" lastClr="000000"/>
              </a:solidFill>
              <a:effectLst/>
              <a:uLnTx/>
              <a:uFillTx/>
              <a:latin typeface="+mn-lt"/>
              <a:ea typeface="+mn-ea"/>
              <a:cs typeface="+mn-cs"/>
            </a:rPr>
            <a:t>Para calcular el fondo de maniobra de trabajo. Es una cuantía de dinero que debemos inmovilizar para garantizar que la empresa no se quedará sin liquidez por cobrar de los clientes más tarde del momento en el que ha de pagar a proveedores.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Es una cuantía que se irá al plan de inversión, al ser una inversión en circulante, diferente a las inversiones que solemos comprender mejor: construcciones, instalaciones....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Si es negativo (lo que es positivo para la empresa), ANAVIA lo considera cero, por prudencia valorativa</a:t>
          </a:r>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4</xdr:col>
      <xdr:colOff>0</xdr:colOff>
      <xdr:row>43</xdr:row>
      <xdr:rowOff>123826</xdr:rowOff>
    </xdr:from>
    <xdr:to>
      <xdr:col>5</xdr:col>
      <xdr:colOff>1884045</xdr:colOff>
      <xdr:row>48</xdr:row>
      <xdr:rowOff>34291</xdr:rowOff>
    </xdr:to>
    <xdr:sp macro="" textlink="">
      <xdr:nvSpPr>
        <xdr:cNvPr id="5" name="CuadroTexto 4">
          <a:extLst>
            <a:ext uri="{FF2B5EF4-FFF2-40B4-BE49-F238E27FC236}">
              <a16:creationId xmlns:a16="http://schemas.microsoft.com/office/drawing/2014/main" id="{0D039829-5B41-4F04-BB25-BDFEC54A5FA1}"/>
            </a:ext>
          </a:extLst>
        </xdr:cNvPr>
        <xdr:cNvSpPr txBox="1"/>
      </xdr:nvSpPr>
      <xdr:spPr>
        <a:xfrm>
          <a:off x="4619625" y="7972426"/>
          <a:ext cx="5208270" cy="81534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Toneladas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a:ln>
                <a:noFill/>
              </a:ln>
              <a:solidFill>
                <a:sysClr val="windowText" lastClr="000000"/>
              </a:solidFill>
              <a:effectLst/>
              <a:uLnTx/>
              <a:uFillTx/>
              <a:latin typeface="+mn-lt"/>
              <a:ea typeface="+mn-ea"/>
              <a:cs typeface="+mn-cs"/>
            </a:rPr>
            <a:t>Conforme a exigencias de la solicitud de ayuda GALP Canarias. Indique el incremento de toneladas</a:t>
          </a: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10</xdr:row>
      <xdr:rowOff>0</xdr:rowOff>
    </xdr:from>
    <xdr:to>
      <xdr:col>17</xdr:col>
      <xdr:colOff>18176</xdr:colOff>
      <xdr:row>50</xdr:row>
      <xdr:rowOff>171450</xdr:rowOff>
    </xdr:to>
    <xdr:sp macro="" textlink="">
      <xdr:nvSpPr>
        <xdr:cNvPr id="2" name="CuadroTexto 1">
          <a:extLst>
            <a:ext uri="{FF2B5EF4-FFF2-40B4-BE49-F238E27FC236}">
              <a16:creationId xmlns:a16="http://schemas.microsoft.com/office/drawing/2014/main" id="{DA958DE0-1CE0-4FEA-BC6E-5F40DCC788D2}"/>
            </a:ext>
          </a:extLst>
        </xdr:cNvPr>
        <xdr:cNvSpPr txBox="1"/>
      </xdr:nvSpPr>
      <xdr:spPr>
        <a:xfrm>
          <a:off x="9020175" y="1809750"/>
          <a:ext cx="9133601" cy="741045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DATOS INCREMENTALES INVERSIÓN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Para el cálculo de la viabilidad seguimos el principio de INCREMENTALIDAD. Según éste, consideramos las variaciones en las variables que afectan al cálculo de la viabilidad.</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La variación del plan de inversión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cada concepto introducimos la variación que se produce al llevar a cabo la inversión.  Por ejemplo: si ya existe una nave, no se incluye. Si ya existía una maquinaria, no se incluye.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Por este motivo, no consideramos los valores de las variables que se obtenían antes de la inversión.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Solo los tendremos en cuenta, en el caso de los costes fijos (hoja anterior), para comparar el valor tras la inversión con el valor anterior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PARTIDAS HABITUALES O MÁS CONOCIDAS. Siempre que sean incrementales.</a:t>
          </a:r>
        </a:p>
        <a:p>
          <a:pPr marL="0" marR="0" lvl="0" indent="0" defTabSz="914400" eaLnBrk="1" fontAlgn="auto" latinLnBrk="0" hangingPunct="1">
            <a:lnSpc>
              <a:spcPct val="100000"/>
            </a:lnSpc>
            <a:spcBef>
              <a:spcPts val="0"/>
            </a:spcBef>
            <a:spcAft>
              <a:spcPts val="0"/>
            </a:spcAft>
            <a:buClrTx/>
            <a:buSzTx/>
            <a:buFontTx/>
            <a:buNone/>
            <a:tabLst/>
            <a:defRPr/>
          </a:pPr>
          <a:r>
            <a:rPr lang="es-ES" b="1">
              <a:effectLst/>
            </a:rPr>
            <a:t>Terrenos</a:t>
          </a:r>
          <a:r>
            <a:rPr lang="es-ES" b="1" baseline="0">
              <a:effectLst/>
            </a:rPr>
            <a:t> y bienes naturales. </a:t>
          </a:r>
          <a:r>
            <a:rPr lang="es-ES" b="0" baseline="0">
              <a:effectLst/>
            </a:rPr>
            <a:t>Fincas o solares, rústicos o urbanos</a:t>
          </a:r>
          <a:endParaRPr lang="es-ES" b="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b="1">
              <a:effectLst/>
            </a:rPr>
            <a:t>Construcciones.</a:t>
          </a:r>
          <a:r>
            <a:rPr lang="es-ES" b="1" baseline="0">
              <a:effectLst/>
            </a:rPr>
            <a:t> </a:t>
          </a:r>
          <a:r>
            <a:rPr lang="es-ES" baseline="0">
              <a:effectLst/>
            </a:rPr>
            <a:t>Incluiremos cualquier coste asociado a la construcción hasta su puesta en funcionamiento: impuestos, licencias, proyectos de arquitectura, estudios geotécnicos... Lógicamente, integramos el coste de la construcción, propiamente dicha.</a:t>
          </a:r>
        </a:p>
        <a:p>
          <a:pPr marL="0" marR="0" lvl="0" indent="0" defTabSz="914400" eaLnBrk="1" fontAlgn="auto" latinLnBrk="0" hangingPunct="1">
            <a:lnSpc>
              <a:spcPct val="100000"/>
            </a:lnSpc>
            <a:spcBef>
              <a:spcPts val="0"/>
            </a:spcBef>
            <a:spcAft>
              <a:spcPts val="0"/>
            </a:spcAft>
            <a:buClrTx/>
            <a:buSzTx/>
            <a:buFontTx/>
            <a:buNone/>
            <a:tabLst/>
            <a:defRPr/>
          </a:pPr>
          <a:r>
            <a:rPr lang="es-ES" b="1" baseline="0">
              <a:effectLst/>
            </a:rPr>
            <a:t>Instalaciones.</a:t>
          </a:r>
          <a:r>
            <a:rPr lang="es-ES" baseline="0">
              <a:effectLst/>
            </a:rPr>
            <a:t> Electricidad, sistema contra incendios, sistema de climatización, seguridad... </a:t>
          </a:r>
          <a:r>
            <a:rPr lang="es-ES" sz="1100" baseline="0">
              <a:effectLst/>
              <a:latin typeface="+mn-lt"/>
              <a:ea typeface="+mn-ea"/>
              <a:cs typeface="+mn-cs"/>
            </a:rPr>
            <a:t>Incluiremos cualquier coste asociado a las instalaciones hasta su puesta en funcionamiento.</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Nota. En ocasiones, la partida construcciones ya incluye las instalaciones. Si bien no es la forma más precisa de proceder, puede obviar en este caso las instalaciones.</a:t>
          </a:r>
        </a:p>
        <a:p>
          <a:pPr marL="0" marR="0" lvl="0" indent="0" defTabSz="914400" eaLnBrk="1" fontAlgn="auto" latinLnBrk="0" hangingPunct="1">
            <a:lnSpc>
              <a:spcPct val="100000"/>
            </a:lnSpc>
            <a:spcBef>
              <a:spcPts val="0"/>
            </a:spcBef>
            <a:spcAft>
              <a:spcPts val="0"/>
            </a:spcAft>
            <a:buClrTx/>
            <a:buSzTx/>
            <a:buFontTx/>
            <a:buNone/>
            <a:tabLst/>
            <a:defRPr/>
          </a:pPr>
          <a:r>
            <a:rPr lang="es-ES" sz="1100" b="1" baseline="0">
              <a:effectLst/>
              <a:latin typeface="+mn-lt"/>
              <a:ea typeface="+mn-ea"/>
              <a:cs typeface="+mn-cs"/>
            </a:rPr>
            <a:t>Maquinaria</a:t>
          </a:r>
          <a:r>
            <a:rPr lang="es-ES" sz="1100" baseline="0">
              <a:effectLst/>
              <a:latin typeface="+mn-lt"/>
              <a:ea typeface="+mn-ea"/>
              <a:cs typeface="+mn-cs"/>
            </a:rPr>
            <a:t>. Sirven para desarrollar algún proceso (principal o auxiliar) en la empresa. Incluiremos cualquier coste asociado a las instalaciones hasta su puesta en funcionamiento.</a:t>
          </a:r>
        </a:p>
        <a:p>
          <a:pPr marL="0" marR="0" lvl="0" indent="0" defTabSz="914400" eaLnBrk="1" fontAlgn="auto" latinLnBrk="0" hangingPunct="1">
            <a:lnSpc>
              <a:spcPct val="100000"/>
            </a:lnSpc>
            <a:spcBef>
              <a:spcPts val="0"/>
            </a:spcBef>
            <a:spcAft>
              <a:spcPts val="0"/>
            </a:spcAft>
            <a:buClrTx/>
            <a:buSzTx/>
            <a:buFontTx/>
            <a:buNone/>
            <a:tabLst/>
            <a:defRPr/>
          </a:pPr>
          <a:r>
            <a:rPr lang="es-ES" sz="1100" b="1" baseline="0">
              <a:effectLst/>
              <a:latin typeface="+mn-lt"/>
              <a:ea typeface="+mn-ea"/>
              <a:cs typeface="+mn-cs"/>
            </a:rPr>
            <a:t>Utillaje</a:t>
          </a:r>
          <a:r>
            <a:rPr lang="es-ES" sz="1100" baseline="0">
              <a:effectLst/>
              <a:latin typeface="+mn-lt"/>
              <a:ea typeface="+mn-ea"/>
              <a:cs typeface="+mn-cs"/>
            </a:rPr>
            <a:t>. Herramientas que sirven para el desarrollo de la actividad. En un restaurante sería el menaje de cocina o el de las mesas que se sirven. En un taller serían las herramientas que se emplean.</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Otras partidas</a:t>
          </a:r>
          <a:r>
            <a:rPr lang="es-ES" sz="1100" b="1" baseline="0">
              <a:effectLst/>
              <a:latin typeface="+mn-lt"/>
              <a:ea typeface="+mn-ea"/>
              <a:cs typeface="+mn-cs"/>
            </a:rPr>
            <a:t>: mobiliario, equipo informático, aplicaciones informáticas y elementos de transporte </a:t>
          </a:r>
          <a:r>
            <a:rPr lang="es-ES" sz="1100" baseline="0">
              <a:effectLst/>
              <a:latin typeface="+mn-lt"/>
              <a:ea typeface="+mn-ea"/>
              <a:cs typeface="+mn-cs"/>
            </a:rPr>
            <a:t>(interno o externo)</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¿Qué ocurre si estos activos se emplean gracias a un contrato de renting?</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No se incluirían en el plan de inversión, se suman las cuotas anuales y se incluyen en alquileres (DATOS DE EXPLOTACIÓN)</a:t>
          </a:r>
        </a:p>
        <a:p>
          <a:pPr marL="0" marR="0" lvl="0" indent="0" defTabSz="914400" eaLnBrk="1" fontAlgn="auto" latinLnBrk="0" hangingPunct="1">
            <a:lnSpc>
              <a:spcPct val="100000"/>
            </a:lnSpc>
            <a:spcBef>
              <a:spcPts val="0"/>
            </a:spcBef>
            <a:spcAft>
              <a:spcPts val="0"/>
            </a:spcAft>
            <a:buClrTx/>
            <a:buSzTx/>
            <a:buFontTx/>
            <a:buNone/>
            <a:tabLst/>
            <a:defRPr/>
          </a:pPr>
          <a:endParaRPr lang="es-ES" sz="110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PARTIDAS MENOS HABITUALES O MENOS CONOCIDAS. Siempre que sean incrementales.</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Investigación y desarrollo. </a:t>
          </a:r>
          <a:r>
            <a:rPr lang="es-ES" sz="1100" b="0" i="0" baseline="0">
              <a:effectLst/>
              <a:latin typeface="+mn-lt"/>
              <a:ea typeface="+mn-ea"/>
              <a:cs typeface="+mn-cs"/>
            </a:rPr>
            <a:t>Estudios, experimentos, ensayos o desarrollos necesarios para la actividad de la empresa. También se incluyen el coste los trabajos propios para el desarrollo de un modelo de utilidad  o de una patente</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Concesiones administrativas</a:t>
          </a:r>
          <a:r>
            <a:rPr lang="es-ES" sz="1100" b="0" i="0" baseline="0">
              <a:effectLst/>
              <a:latin typeface="+mn-lt"/>
              <a:ea typeface="+mn-ea"/>
              <a:cs typeface="+mn-cs"/>
            </a:rPr>
            <a:t>. Pago inicial asociado a la obtención de una concesión para explotar un espacio público. Por ejmplo, la cantina o el restaurante de un puerto.</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Los pagos anuales asociados a la concesión formarían parte de la partida alquileres (datos de explotación).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Propiedad industrial-intelectual</a:t>
          </a:r>
          <a:r>
            <a:rPr lang="es-ES" sz="1100" b="0" i="0" baseline="0">
              <a:effectLst/>
              <a:latin typeface="+mn-lt"/>
              <a:ea typeface="+mn-ea"/>
              <a:cs typeface="+mn-cs"/>
            </a:rPr>
            <a:t>. Pago por adquirir el derecho de explotación de una patente o, de desarrollo de un modelo de utilidad  o de cualquier derecho de propiedad industrial o intelectual. No se refiere al desarrollo propio (I+D).</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Fondo de comercio y derechos de traspaso</a:t>
          </a:r>
          <a:r>
            <a:rPr lang="es-ES" sz="1100" b="0" i="0" baseline="0">
              <a:effectLst/>
              <a:latin typeface="+mn-lt"/>
              <a:ea typeface="+mn-ea"/>
              <a:cs typeface="+mn-cs"/>
            </a:rPr>
            <a:t>. Solo se dará en el caso de traspaso de negocios. No es lo que pagamos por su inmovilizado habitual (construcciones, instalaciones, maquinaria...), es lo que pagamos por su posición en el mercado, por su cartera de clientes o por su prestigio.</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Fianzas a largo plazo</a:t>
          </a:r>
          <a:r>
            <a:rPr lang="es-ES" sz="1100" b="0" i="0" baseline="0">
              <a:effectLst/>
              <a:latin typeface="+mn-lt"/>
              <a:ea typeface="+mn-ea"/>
              <a:cs typeface="+mn-cs"/>
            </a:rPr>
            <a:t>. Asociadas habitualmente a un contrato de alquiler a largo plazo o a una concesión administrativa.</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Gastos de formalización de deuda. </a:t>
          </a:r>
          <a:r>
            <a:rPr lang="es-ES" sz="1100" b="0" i="0" baseline="0">
              <a:effectLst/>
              <a:latin typeface="+mn-lt"/>
              <a:ea typeface="+mn-ea"/>
              <a:cs typeface="+mn-cs"/>
            </a:rPr>
            <a:t>Costes iniciales para formular las opeaciones del plan de financiación que prevemos. Incluye comisiones de apertura, gastos de notaría, registro propiedad... Lógicamente, en el caso de estos últimos, siempre que el pago corresponda a la empresa</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Gastos de constitución. </a:t>
          </a:r>
          <a:r>
            <a:rPr lang="es-ES" sz="1100" b="0" i="0" baseline="0">
              <a:effectLst/>
              <a:latin typeface="+mn-lt"/>
              <a:ea typeface="+mn-ea"/>
              <a:cs typeface="+mn-cs"/>
            </a:rPr>
            <a:t>Solo en el caso de que el proyecto coincida con la creación de la empresa. Incluye los gastos del registro mercantil, de la notaría, el impuesto de operacione societarias, asesoría...</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Gastos de primer establecimiento. </a:t>
          </a:r>
          <a:r>
            <a:rPr lang="es-ES" sz="1100" b="0" i="0" baseline="0">
              <a:effectLst/>
              <a:latin typeface="+mn-lt"/>
              <a:ea typeface="+mn-ea"/>
              <a:cs typeface="+mn-cs"/>
            </a:rPr>
            <a:t>Cuando la inversión del proyecto lleve aparejados costes iniciales relacionados con la formación del personal, campañas de publicidad de lanzamiento o similares.</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Fondo de maniobra necesario</a:t>
          </a:r>
          <a:r>
            <a:rPr lang="es-ES" sz="1100" b="0" i="0" baseline="0">
              <a:effectLst/>
              <a:latin typeface="+mn-lt"/>
              <a:ea typeface="+mn-ea"/>
              <a:cs typeface="+mn-cs"/>
            </a:rPr>
            <a:t>. Activos circulantes financiados con recursos permanentes. En el recuadro de la izquierda encuentra la explicación.</a:t>
          </a: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eaLnBrk="1" fontAlgn="auto" latinLnBrk="0" hangingPunct="1"/>
          <a:endParaRPr lang="es-ES" sz="1100" b="0" i="0" baseline="0">
            <a:effectLst/>
            <a:latin typeface="+mn-lt"/>
            <a:ea typeface="+mn-ea"/>
            <a:cs typeface="+mn-cs"/>
          </a:endParaRP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xdr:col>
      <xdr:colOff>1</xdr:colOff>
      <xdr:row>39</xdr:row>
      <xdr:rowOff>0</xdr:rowOff>
    </xdr:from>
    <xdr:to>
      <xdr:col>4</xdr:col>
      <xdr:colOff>1905001</xdr:colOff>
      <xdr:row>50</xdr:row>
      <xdr:rowOff>123825</xdr:rowOff>
    </xdr:to>
    <xdr:sp macro="" textlink="">
      <xdr:nvSpPr>
        <xdr:cNvPr id="3" name="CuadroTexto 2">
          <a:extLst>
            <a:ext uri="{FF2B5EF4-FFF2-40B4-BE49-F238E27FC236}">
              <a16:creationId xmlns:a16="http://schemas.microsoft.com/office/drawing/2014/main" id="{936E0BCE-CEDF-4E8D-9C2F-FC48E1A5721D}"/>
            </a:ext>
          </a:extLst>
        </xdr:cNvPr>
        <xdr:cNvSpPr txBox="1"/>
      </xdr:nvSpPr>
      <xdr:spPr>
        <a:xfrm>
          <a:off x="781051" y="7058025"/>
          <a:ext cx="7924800" cy="211455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EL FONDO DE MANIOBRA NECESARIO</a:t>
          </a:r>
        </a:p>
        <a:p>
          <a:pPr eaLnBrk="1" fontAlgn="auto" latinLnBrk="0" hangingPunct="1"/>
          <a:r>
            <a:rPr lang="es-ES">
              <a:effectLst/>
            </a:rPr>
            <a:t>Habitualmente subestimado, su</a:t>
          </a:r>
          <a:r>
            <a:rPr lang="es-ES" baseline="0">
              <a:effectLst/>
            </a:rPr>
            <a:t> no previsión es la base del estrangulamiento o asfixia financiera de algunas empresas.</a:t>
          </a:r>
        </a:p>
        <a:p>
          <a:pPr eaLnBrk="1" fontAlgn="auto" latinLnBrk="0" hangingPunct="1"/>
          <a:r>
            <a:rPr lang="es-ES" baseline="0">
              <a:effectLst/>
            </a:rPr>
            <a:t>Integra los siguientes elementos:</a:t>
          </a:r>
        </a:p>
        <a:p>
          <a:pPr eaLnBrk="1" fontAlgn="auto" latinLnBrk="0" hangingPunct="1"/>
          <a:r>
            <a:rPr lang="es-ES" baseline="0">
              <a:effectLst/>
            </a:rPr>
            <a:t>FONDO DE MANIOBRA DE TRABAJO. Se autocalcula (PMFxGMD) gracias a los datos introducidos en las hojas de datos de explotación (allí introduciamos los costes variables, los costes fojos operativos; con ellos calculamos el gasto medio diario; también los subperíodos de maduración, con ellos calculamos el período de maduración financiero).</a:t>
          </a:r>
        </a:p>
        <a:p>
          <a:pPr eaLnBrk="1" fontAlgn="auto" latinLnBrk="0" hangingPunct="1"/>
          <a:r>
            <a:rPr lang="es-ES" baseline="0">
              <a:effectLst/>
            </a:rPr>
            <a:t>STOCK DE SEGURIDAD. Ls existencias mínimas que, aunque roten, siempre están en exposición o en almacén.</a:t>
          </a:r>
        </a:p>
        <a:p>
          <a:pPr eaLnBrk="1" fontAlgn="auto" latinLnBrk="0" hangingPunct="1"/>
          <a:r>
            <a:rPr lang="es-ES" baseline="0">
              <a:effectLst/>
            </a:rPr>
            <a:t>FONDO DE MANIOBRA DE SUBACTIVIDAD. No existe una forma de cálculo. Es un importe, diferente a los anteriores, para cubrir las posibles pérdidas que puedad producirse tras la inversión. Se recomienda prever con más holgura en el caso de empresas nuevas o en el de empresas ya existentes que introduzcan una línea de explotación muy diferente a la que vienen desarrollando.</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1064895</xdr:colOff>
      <xdr:row>51</xdr:row>
      <xdr:rowOff>154305</xdr:rowOff>
    </xdr:from>
    <xdr:to>
      <xdr:col>12</xdr:col>
      <xdr:colOff>11430</xdr:colOff>
      <xdr:row>60</xdr:row>
      <xdr:rowOff>133350</xdr:rowOff>
    </xdr:to>
    <xdr:sp macro="" textlink="">
      <xdr:nvSpPr>
        <xdr:cNvPr id="2" name="CuadroTexto 1">
          <a:extLst>
            <a:ext uri="{FF2B5EF4-FFF2-40B4-BE49-F238E27FC236}">
              <a16:creationId xmlns:a16="http://schemas.microsoft.com/office/drawing/2014/main" id="{9E848356-7DEF-46C9-B806-A7355EFED20D}"/>
            </a:ext>
          </a:extLst>
        </xdr:cNvPr>
        <xdr:cNvSpPr txBox="1"/>
      </xdr:nvSpPr>
      <xdr:spPr>
        <a:xfrm>
          <a:off x="8570595" y="9384030"/>
          <a:ext cx="10176510" cy="160782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DATOS INCREMENTALES FINANCIACIÓN</a:t>
          </a:r>
        </a:p>
        <a:p>
          <a:pPr eaLnBrk="1" fontAlgn="auto" latinLnBrk="0" hangingPunct="1"/>
          <a:r>
            <a:rPr lang="es-ES">
              <a:effectLst/>
            </a:rPr>
            <a:t>Como</a:t>
          </a:r>
          <a:r>
            <a:rPr lang="es-ES" baseline="0">
              <a:effectLst/>
            </a:rPr>
            <a:t> en el caso de los datos de explotación y de inversión, los datos que introducimos en esta hoja corresponden a las fuentes de financiación que empleamos para financiar la inversión asociada al proyecto. Se trata, por lo tanto, de la financiación incremental.</a:t>
          </a:r>
        </a:p>
        <a:p>
          <a:pPr eaLnBrk="1" fontAlgn="auto" latinLnBrk="0" hangingPunct="1"/>
          <a:r>
            <a:rPr lang="es-ES">
              <a:effectLst/>
            </a:rPr>
            <a:t>La</a:t>
          </a:r>
          <a:r>
            <a:rPr lang="es-ES" baseline="0">
              <a:effectLst/>
            </a:rPr>
            <a:t> financiación propia es la aportación de capital o fondo social que se realiza para cubrir a inversión del proyecto. Si es una empresa de nueva constitución, incluiríamos el capital o fondo social con el que se constituye la empresa.  Si no es una empresa de nueva creación, incluiríamos la ampliación de capital o fondo social, también la aplicación de reservas a esta inversión.</a:t>
          </a:r>
        </a:p>
        <a:p>
          <a:pPr eaLnBrk="1" fontAlgn="auto" latinLnBrk="0" hangingPunct="1"/>
          <a:r>
            <a:rPr lang="es-ES" baseline="0">
              <a:effectLst/>
            </a:rPr>
            <a:t>Si es una persona física, incluiríamos como financiación propia el ahorro que la persona empresaria (una persona en régimen de autónomos/as es empresaria y trabajadora) ha destinado al proyecto.</a:t>
          </a: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19</xdr:row>
      <xdr:rowOff>113028</xdr:rowOff>
    </xdr:from>
    <xdr:to>
      <xdr:col>9</xdr:col>
      <xdr:colOff>48261</xdr:colOff>
      <xdr:row>49</xdr:row>
      <xdr:rowOff>19049</xdr:rowOff>
    </xdr:to>
    <xdr:sp macro="" textlink="">
      <xdr:nvSpPr>
        <xdr:cNvPr id="4" name="CuadroTexto 3">
          <a:extLst>
            <a:ext uri="{FF2B5EF4-FFF2-40B4-BE49-F238E27FC236}">
              <a16:creationId xmlns:a16="http://schemas.microsoft.com/office/drawing/2014/main" id="{C8D87F71-2DF2-46A2-BDD1-9E30D3670FEB}"/>
            </a:ext>
          </a:extLst>
        </xdr:cNvPr>
        <xdr:cNvSpPr txBox="1"/>
      </xdr:nvSpPr>
      <xdr:spPr>
        <a:xfrm>
          <a:off x="838200" y="3932553"/>
          <a:ext cx="10830561" cy="5335271"/>
        </a:xfrm>
        <a:prstGeom prst="rect">
          <a:avLst/>
        </a:prstGeom>
        <a:solidFill>
          <a:srgbClr val="DAE3F3"/>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Vamos a necesitar estos datos para calcular la previsión de ingresos y gastos del Anexo II de la solicitud de ayuda de la convocatoria de los GALP de Canarias.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Estos datos </a:t>
          </a:r>
          <a:r>
            <a:rPr kumimoji="0" lang="es-ES" sz="10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 son los que copiará en las celdas previstas en el Anexo II</a:t>
          </a: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necesitamos saber las previsiones de resultados de la empresa </a:t>
          </a: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considerando la situación actual, antes de desarrollar la inversión que se prevé en la solicitud de ayuda.</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Le ayudamos a encontrar esta información: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 EMPRESA DE NUEVA CREACIÓN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Si la ayuda la solicita para una empresa de nueva creación, deje todo a cero.</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 EMPRESA YA CREADA</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 el caso contrario, cuenta con dos posibilidades: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B1.. Si no se esperan cambios sustanciales en relación a los datos del último año, replicar en los años 1, 2 y 3 la situación del último año. En este caso, tenga especial cuidado con la variable gastos financieros (7) y la variable amortizaciones (9).</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B2. Si se esperan cambios sustanciales en relación a los datos del último año, estimar la variable para cada uno de los años.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Procedemos a completar los campos con </a:t>
          </a:r>
          <a:r>
            <a:rPr kumimoji="0" lang="es-ES" sz="1000" b="1" i="0" u="sng"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los datos anteriores al desarrollo de la inversión</a:t>
          </a: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Emplee los datos de la contablilidad de último ejercicio cerrado.</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1. Ventas. Si no tiene clara una previsión de ventas para los años 1, 2 y 3, indique las ventas que conozca del último año en el que ha facturado. Otra posibilidad es establecer una media de los últimos años.</a:t>
          </a:r>
          <a:endParaRPr lang="es-ES" sz="1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Recuerde que estos datos son de la previsión de ventas </a:t>
          </a:r>
          <a:r>
            <a:rPr kumimoji="0" lang="es-ES" sz="1000" b="1" i="0" u="sng"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sin realizar la inversión </a:t>
          </a: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relacionada con la solicitud. </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2. Cantidad de ventas. Pueden darse dos situaciones:</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a. La empresa no vende cantidades de producto al peso. Deje a cero estas celdas</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b. La empresa vende cantidades de producto al peso.</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Si no tiene clara una previsión de ventas en toneladas para los años 1, 2 y 3, indique las ventas en toneladas que conozca del último año en el que ha facturado. Otra posibilidad es establecer una media de los últimos años. </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3. Coste de factores de producción. Sume aquí costes materias primas, mercaderías, envases, embalajes, electricidad, combustibles.... Todos los costes que considere que están relacionados con la producción y venta de forma directa. Si no tiene clara una previsión de las materias primas, mercaderías y suministros eléctricos para los años 1, 2 y 3, indique las costes que conozca del último año en el que ha facturado. Otra posibilidad es establecer una media de los últimos años.</a:t>
          </a:r>
          <a:endParaRPr lang="es-ES" sz="1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sz="1000">
              <a:effectLst/>
            </a:rPr>
            <a:t>5</a:t>
          </a:r>
          <a:r>
            <a:rPr lang="es-ES" sz="1100" b="0" i="0" baseline="0">
              <a:effectLst/>
              <a:latin typeface="+mn-lt"/>
              <a:ea typeface="+mn-ea"/>
              <a:cs typeface="+mn-cs"/>
            </a:rPr>
            <a:t>. Si no prevé cambios en la plantilla, al margen de realizar la inversión relacionada con la solicitud, indique el valor del primer año en los tres ejercicios o, a lo sumo, incremente el valor conun 2 % anual.</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7. Indique los gastos financieros (intereses)  que estén previstos para los tres ejercicios siguientes. Si no tiene deudas, el valor sería cero.</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9.  Indique las amortizaciones de su inmovilizado actual que estén previstas para los tres ejercicios siguientes. Si sus activos ya están amortizados, el valor sería cero.</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11. Este valor será habitualmente cero, salvo que haya realizado alguna operación extraordinaria que haya dado lugar a pérdidas o ganacias. Por ejemplo, en el caso de vender algún activo relacionados con la empresa (local, nave, bien de equipo)</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13. Impuestos y derechos. En el caso de no replicar los datos del último año, aplique el tipo del impuesto de sociedades (personas jurídicas) o el tipo medio del IRPF (personas físicas) por el valor de la fila 12.</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u="none" strike="noStrike" baseline="0">
              <a:effectLst/>
              <a:latin typeface="+mn-lt"/>
              <a:ea typeface="+mn-ea"/>
              <a:cs typeface="+mn-cs"/>
            </a:rPr>
            <a:t>Si replica los datos del último año, indique el valor del impuesto de sociedades o IRPF pagado.</a:t>
          </a:r>
          <a:r>
            <a:rPr lang="es-ES" sz="1100" b="0" i="0" u="none" strike="noStrike">
              <a:effectLst/>
              <a:latin typeface="+mn-lt"/>
              <a:ea typeface="+mn-ea"/>
              <a:cs typeface="+mn-cs"/>
            </a:rPr>
            <a:t>                </a:t>
          </a:r>
          <a:endPar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403858</xdr:colOff>
      <xdr:row>50</xdr:row>
      <xdr:rowOff>167641</xdr:rowOff>
    </xdr:from>
    <xdr:to>
      <xdr:col>10</xdr:col>
      <xdr:colOff>773430</xdr:colOff>
      <xdr:row>53</xdr:row>
      <xdr:rowOff>85726</xdr:rowOff>
    </xdr:to>
    <xdr:sp macro="" textlink="">
      <xdr:nvSpPr>
        <xdr:cNvPr id="2" name="CuadroTexto 1">
          <a:extLst>
            <a:ext uri="{FF2B5EF4-FFF2-40B4-BE49-F238E27FC236}">
              <a16:creationId xmlns:a16="http://schemas.microsoft.com/office/drawing/2014/main" id="{2C75E799-20B2-473C-8536-D47D36687EDB}"/>
            </a:ext>
          </a:extLst>
        </xdr:cNvPr>
        <xdr:cNvSpPr txBox="1"/>
      </xdr:nvSpPr>
      <xdr:spPr>
        <a:xfrm>
          <a:off x="7395208" y="9883141"/>
          <a:ext cx="3093722" cy="489585"/>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MUY IMPORTANTE</a:t>
          </a:r>
          <a:r>
            <a:rPr lang="es-ES" sz="1100">
              <a:solidFill>
                <a:schemeClr val="dk1"/>
              </a:solidFill>
              <a:effectLst/>
              <a:latin typeface="+mn-lt"/>
              <a:ea typeface="+mn-ea"/>
              <a:cs typeface="+mn-cs"/>
            </a:rPr>
            <a:t>. Según el formulario oficial de solicitud,</a:t>
          </a:r>
          <a:r>
            <a:rPr lang="es-ES" sz="1100" baseline="0">
              <a:solidFill>
                <a:schemeClr val="dk1"/>
              </a:solidFill>
              <a:effectLst/>
              <a:latin typeface="+mn-lt"/>
              <a:ea typeface="+mn-ea"/>
              <a:cs typeface="+mn-cs"/>
            </a:rPr>
            <a:t> cada año el cociente ha de ser positivo</a:t>
          </a:r>
          <a:endParaRPr lang="es-ES" sz="1200">
            <a:effectLst/>
          </a:endParaRPr>
        </a:p>
      </xdr:txBody>
    </xdr:sp>
    <xdr:clientData/>
  </xdr:twoCellAnchor>
  <xdr:twoCellAnchor>
    <xdr:from>
      <xdr:col>1</xdr:col>
      <xdr:colOff>15240</xdr:colOff>
      <xdr:row>70</xdr:row>
      <xdr:rowOff>104775</xdr:rowOff>
    </xdr:from>
    <xdr:to>
      <xdr:col>15</xdr:col>
      <xdr:colOff>97156</xdr:colOff>
      <xdr:row>72</xdr:row>
      <xdr:rowOff>49530</xdr:rowOff>
    </xdr:to>
    <xdr:sp macro="" textlink="">
      <xdr:nvSpPr>
        <xdr:cNvPr id="3" name="CuadroTexto 2">
          <a:extLst>
            <a:ext uri="{FF2B5EF4-FFF2-40B4-BE49-F238E27FC236}">
              <a16:creationId xmlns:a16="http://schemas.microsoft.com/office/drawing/2014/main" id="{1938177E-FDA9-412C-8B90-989B5505D95D}"/>
            </a:ext>
          </a:extLst>
        </xdr:cNvPr>
        <xdr:cNvSpPr txBox="1"/>
      </xdr:nvSpPr>
      <xdr:spPr>
        <a:xfrm>
          <a:off x="377190" y="13630275"/>
          <a:ext cx="13293091" cy="325755"/>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baseline="0"/>
            <a:t>En verde indicamos la fuente de los datos, para su obtención. En rojo indicamos el lugar de la solicitud para su copia.</a:t>
          </a:r>
          <a:endParaRPr lang="es-ES" sz="1200"/>
        </a:p>
      </xdr:txBody>
    </xdr:sp>
    <xdr:clientData/>
  </xdr:twoCellAnchor>
  <xdr:twoCellAnchor>
    <xdr:from>
      <xdr:col>11</xdr:col>
      <xdr:colOff>114300</xdr:colOff>
      <xdr:row>8</xdr:row>
      <xdr:rowOff>123825</xdr:rowOff>
    </xdr:from>
    <xdr:to>
      <xdr:col>14</xdr:col>
      <xdr:colOff>367666</xdr:colOff>
      <xdr:row>12</xdr:row>
      <xdr:rowOff>78106</xdr:rowOff>
    </xdr:to>
    <xdr:sp macro="" textlink="">
      <xdr:nvSpPr>
        <xdr:cNvPr id="4" name="CuadroTexto 3">
          <a:extLst>
            <a:ext uri="{FF2B5EF4-FFF2-40B4-BE49-F238E27FC236}">
              <a16:creationId xmlns:a16="http://schemas.microsoft.com/office/drawing/2014/main" id="{91789C05-7963-47B8-AECE-4270C6A8FDAB}"/>
            </a:ext>
          </a:extLst>
        </xdr:cNvPr>
        <xdr:cNvSpPr txBox="1"/>
      </xdr:nvSpPr>
      <xdr:spPr>
        <a:xfrm>
          <a:off x="10125075" y="1838325"/>
          <a:ext cx="2539366" cy="716281"/>
        </a:xfrm>
        <a:prstGeom prst="rect">
          <a:avLst/>
        </a:prstGeom>
        <a:solidFill>
          <a:srgbClr val="DAE3F3"/>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Calibri" panose="020F0502020204030204"/>
              <a:ea typeface="+mn-ea"/>
              <a:cs typeface="+mn-cs"/>
            </a:rPr>
            <a:t>MUY IMPORTANTE</a:t>
          </a:r>
          <a:r>
            <a:rPr kumimoji="0" lang="es-ES" sz="1200" b="0" i="0" u="none" strike="noStrike" kern="0" cap="none" spc="0" normalizeH="0" baseline="0" noProof="0">
              <a:ln>
                <a:noFill/>
              </a:ln>
              <a:solidFill>
                <a:sysClr val="windowText" lastClr="000000"/>
              </a:solidFill>
              <a:effectLst/>
              <a:uLnTx/>
              <a:uFillTx/>
              <a:latin typeface="Calibri" panose="020F0502020204030204"/>
              <a:ea typeface="+mn-ea"/>
              <a:cs typeface="+mn-cs"/>
            </a:rPr>
            <a:t>. Según el formulario oficial de solicitud, debe ser igual o superior al 10 %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367666</xdr:colOff>
      <xdr:row>19</xdr:row>
      <xdr:rowOff>97155</xdr:rowOff>
    </xdr:from>
    <xdr:to>
      <xdr:col>14</xdr:col>
      <xdr:colOff>592457</xdr:colOff>
      <xdr:row>23</xdr:row>
      <xdr:rowOff>57151</xdr:rowOff>
    </xdr:to>
    <xdr:sp macro="" textlink="">
      <xdr:nvSpPr>
        <xdr:cNvPr id="2" name="CuadroTexto 1">
          <a:extLst>
            <a:ext uri="{FF2B5EF4-FFF2-40B4-BE49-F238E27FC236}">
              <a16:creationId xmlns:a16="http://schemas.microsoft.com/office/drawing/2014/main" id="{BCD1B7AC-66FD-4A55-8F85-28B4707371CC}"/>
            </a:ext>
          </a:extLst>
        </xdr:cNvPr>
        <xdr:cNvSpPr txBox="1"/>
      </xdr:nvSpPr>
      <xdr:spPr>
        <a:xfrm>
          <a:off x="10626091" y="3535680"/>
          <a:ext cx="2596516" cy="683896"/>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t>MUY IMPORTANTE</a:t>
          </a:r>
          <a:r>
            <a:rPr lang="es-ES" sz="1200"/>
            <a:t>. Según el formulario oficial de solicitud,</a:t>
          </a:r>
          <a:r>
            <a:rPr lang="es-ES" sz="1200" baseline="0"/>
            <a:t> p</a:t>
          </a:r>
          <a:r>
            <a:rPr lang="es-ES" sz="1200"/>
            <a:t>ara ser viable debe ser igual o inferior a 7</a:t>
          </a:r>
        </a:p>
      </xdr:txBody>
    </xdr:sp>
    <xdr:clientData/>
  </xdr:twoCellAnchor>
  <xdr:twoCellAnchor>
    <xdr:from>
      <xdr:col>11</xdr:col>
      <xdr:colOff>372745</xdr:colOff>
      <xdr:row>11</xdr:row>
      <xdr:rowOff>175895</xdr:rowOff>
    </xdr:from>
    <xdr:to>
      <xdr:col>14</xdr:col>
      <xdr:colOff>598806</xdr:colOff>
      <xdr:row>16</xdr:row>
      <xdr:rowOff>95250</xdr:rowOff>
    </xdr:to>
    <xdr:sp macro="" textlink="">
      <xdr:nvSpPr>
        <xdr:cNvPr id="3" name="CuadroTexto 2">
          <a:extLst>
            <a:ext uri="{FF2B5EF4-FFF2-40B4-BE49-F238E27FC236}">
              <a16:creationId xmlns:a16="http://schemas.microsoft.com/office/drawing/2014/main" id="{E6177C12-391F-4BF8-9C92-F1E68B51C1CB}"/>
            </a:ext>
          </a:extLst>
        </xdr:cNvPr>
        <xdr:cNvSpPr txBox="1"/>
      </xdr:nvSpPr>
      <xdr:spPr>
        <a:xfrm>
          <a:off x="11224895" y="2398395"/>
          <a:ext cx="2607311" cy="840105"/>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t>MUY IMPORTANTE</a:t>
          </a:r>
          <a:r>
            <a:rPr lang="es-ES" sz="1200"/>
            <a:t>. Según el formulario oficial de solicitud, en el caso de inversiones elevadas debe ser igual o superior al 33,33 %</a:t>
          </a:r>
        </a:p>
      </xdr:txBody>
    </xdr:sp>
    <xdr:clientData/>
  </xdr:twoCellAnchor>
  <xdr:twoCellAnchor>
    <xdr:from>
      <xdr:col>11</xdr:col>
      <xdr:colOff>371475</xdr:colOff>
      <xdr:row>7</xdr:row>
      <xdr:rowOff>57150</xdr:rowOff>
    </xdr:from>
    <xdr:to>
      <xdr:col>14</xdr:col>
      <xdr:colOff>596266</xdr:colOff>
      <xdr:row>11</xdr:row>
      <xdr:rowOff>11431</xdr:rowOff>
    </xdr:to>
    <xdr:sp macro="" textlink="">
      <xdr:nvSpPr>
        <xdr:cNvPr id="4" name="CuadroTexto 3">
          <a:extLst>
            <a:ext uri="{FF2B5EF4-FFF2-40B4-BE49-F238E27FC236}">
              <a16:creationId xmlns:a16="http://schemas.microsoft.com/office/drawing/2014/main" id="{907AA3B7-6989-439C-BCF3-FBFBE4CF04E7}"/>
            </a:ext>
          </a:extLst>
        </xdr:cNvPr>
        <xdr:cNvSpPr txBox="1"/>
      </xdr:nvSpPr>
      <xdr:spPr>
        <a:xfrm>
          <a:off x="10629900" y="1323975"/>
          <a:ext cx="2596516" cy="678181"/>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t>MUY IMPORTANTE</a:t>
          </a:r>
          <a:r>
            <a:rPr lang="es-ES" sz="1200"/>
            <a:t>. Según el formulario oficial de solicitud, debe ser igual o superior al 10 %</a:t>
          </a:r>
        </a:p>
      </xdr:txBody>
    </xdr:sp>
    <xdr:clientData/>
  </xdr:twoCellAnchor>
  <xdr:twoCellAnchor>
    <xdr:from>
      <xdr:col>0</xdr:col>
      <xdr:colOff>733426</xdr:colOff>
      <xdr:row>30</xdr:row>
      <xdr:rowOff>1</xdr:rowOff>
    </xdr:from>
    <xdr:to>
      <xdr:col>14</xdr:col>
      <xdr:colOff>601982</xdr:colOff>
      <xdr:row>32</xdr:row>
      <xdr:rowOff>167640</xdr:rowOff>
    </xdr:to>
    <xdr:sp macro="" textlink="">
      <xdr:nvSpPr>
        <xdr:cNvPr id="5" name="CuadroTexto 4">
          <a:extLst>
            <a:ext uri="{FF2B5EF4-FFF2-40B4-BE49-F238E27FC236}">
              <a16:creationId xmlns:a16="http://schemas.microsoft.com/office/drawing/2014/main" id="{E00E310D-225C-409B-97E9-93C45E4A926A}"/>
            </a:ext>
          </a:extLst>
        </xdr:cNvPr>
        <xdr:cNvSpPr txBox="1"/>
      </xdr:nvSpPr>
      <xdr:spPr>
        <a:xfrm>
          <a:off x="733426" y="5629276"/>
          <a:ext cx="12498706" cy="529589"/>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t>En el caso de comunidades de bienes o sociedad civiles, este análisis se desarrollará</a:t>
          </a:r>
          <a:r>
            <a:rPr lang="es-ES" sz="1200" b="1" baseline="0"/>
            <a:t> para cada miembro de la comunidad de bienes o de la sociedad civil.</a:t>
          </a:r>
        </a:p>
        <a:p>
          <a:r>
            <a:rPr lang="es-ES" sz="1200" b="1" baseline="0"/>
            <a:t>En verde indicamos la fuente de los datos, para su obtención. En rojo indicamos el lugar de la solicitud para su copia.</a:t>
          </a:r>
          <a:endParaRPr lang="es-ES" sz="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66674</xdr:colOff>
      <xdr:row>3</xdr:row>
      <xdr:rowOff>104776</xdr:rowOff>
    </xdr:from>
    <xdr:to>
      <xdr:col>7</xdr:col>
      <xdr:colOff>1085850</xdr:colOff>
      <xdr:row>6</xdr:row>
      <xdr:rowOff>38100</xdr:rowOff>
    </xdr:to>
    <xdr:sp macro="" textlink="">
      <xdr:nvSpPr>
        <xdr:cNvPr id="2" name="CuadroTexto 1">
          <a:extLst>
            <a:ext uri="{FF2B5EF4-FFF2-40B4-BE49-F238E27FC236}">
              <a16:creationId xmlns:a16="http://schemas.microsoft.com/office/drawing/2014/main" id="{00000000-0008-0000-0700-000002000000}"/>
            </a:ext>
          </a:extLst>
        </xdr:cNvPr>
        <xdr:cNvSpPr txBox="1"/>
      </xdr:nvSpPr>
      <xdr:spPr>
        <a:xfrm>
          <a:off x="851534" y="836296"/>
          <a:ext cx="10582276" cy="87058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Este análisis es </a:t>
          </a:r>
          <a:r>
            <a:rPr lang="es-ES" sz="1000" b="1">
              <a:solidFill>
                <a:schemeClr val="tx1"/>
              </a:solidFill>
              <a:latin typeface="Arial" panose="020B0604020202020204" pitchFamily="34" charset="0"/>
              <a:cs typeface="Arial" panose="020B0604020202020204" pitchFamily="34" charset="0"/>
            </a:rPr>
            <a:t>económico</a:t>
          </a:r>
          <a:r>
            <a:rPr lang="es-ES" sz="1000">
              <a:latin typeface="Arial" panose="020B0604020202020204" pitchFamily="34" charset="0"/>
              <a:cs typeface="Arial" panose="020B0604020202020204" pitchFamily="34" charset="0"/>
            </a:rPr>
            <a:t> porque quiere dar una medida de la rentabilidad</a:t>
          </a:r>
          <a:r>
            <a:rPr lang="es-ES" sz="1000" baseline="0">
              <a:latin typeface="Arial" panose="020B0604020202020204" pitchFamily="34" charset="0"/>
              <a:cs typeface="Arial" panose="020B0604020202020204" pitchFamily="34" charset="0"/>
            </a:rPr>
            <a:t> de la empresa, de lo que gana la empresa</a:t>
          </a:r>
        </a:p>
        <a:p>
          <a:r>
            <a:rPr lang="es-ES" sz="1000" baseline="0">
              <a:latin typeface="Arial" panose="020B0604020202020204" pitchFamily="34" charset="0"/>
              <a:cs typeface="Arial" panose="020B0604020202020204" pitchFamily="34" charset="0"/>
            </a:rPr>
            <a:t>Este análisis es </a:t>
          </a:r>
          <a:r>
            <a:rPr lang="es-ES" sz="1000" b="1" baseline="0">
              <a:latin typeface="Arial" panose="020B0604020202020204" pitchFamily="34" charset="0"/>
              <a:cs typeface="Arial" panose="020B0604020202020204" pitchFamily="34" charset="0"/>
            </a:rPr>
            <a:t>dinámico </a:t>
          </a:r>
          <a:r>
            <a:rPr lang="es-ES" sz="1000" baseline="0">
              <a:latin typeface="Arial" panose="020B0604020202020204" pitchFamily="34" charset="0"/>
              <a:cs typeface="Arial" panose="020B0604020202020204" pitchFamily="34" charset="0"/>
            </a:rPr>
            <a:t>porque considera el distinto valor del dinero a lo largo del tiempo. Considera una tasa de actualización (nuestro coste medio ponderado de capital o CMPC)</a:t>
          </a:r>
        </a:p>
        <a:p>
          <a:r>
            <a:rPr lang="es-ES" sz="1000" baseline="0">
              <a:latin typeface="Arial" panose="020B0604020202020204" pitchFamily="34" charset="0"/>
              <a:cs typeface="Arial" panose="020B0604020202020204" pitchFamily="34" charset="0"/>
            </a:rPr>
            <a:t>Este análisis emplea como instrumento los indicadores </a:t>
          </a:r>
          <a:r>
            <a:rPr lang="es-ES" sz="1000" b="1" baseline="0">
              <a:solidFill>
                <a:srgbClr val="FF0000"/>
              </a:solidFill>
              <a:latin typeface="Arial" panose="020B0604020202020204" pitchFamily="34" charset="0"/>
              <a:cs typeface="Arial" panose="020B0604020202020204" pitchFamily="34" charset="0"/>
            </a:rPr>
            <a:t>VAN, TIR y TIR neta</a:t>
          </a:r>
        </a:p>
        <a:p>
          <a:r>
            <a:rPr lang="es-ES" sz="1000" b="1" u="sng" baseline="0">
              <a:latin typeface="Arial" panose="020B0604020202020204" pitchFamily="34" charset="0"/>
              <a:cs typeface="Arial" panose="020B0604020202020204" pitchFamily="34" charset="0"/>
            </a:rPr>
            <a:t>Permite concluir si un proyecto es rentable, no determina si un proyecto es definitivamente viable</a:t>
          </a:r>
          <a:r>
            <a:rPr lang="es-ES" sz="1000" baseline="0">
              <a:latin typeface="Arial" panose="020B0604020202020204" pitchFamily="34" charset="0"/>
              <a:cs typeface="Arial" panose="020B0604020202020204" pitchFamily="34" charset="0"/>
            </a:rPr>
            <a:t>. </a:t>
          </a:r>
        </a:p>
        <a:p>
          <a:r>
            <a:rPr lang="es-ES" sz="1000" b="1" baseline="0">
              <a:latin typeface="Arial" panose="020B0604020202020204" pitchFamily="34" charset="0"/>
              <a:cs typeface="Arial" panose="020B0604020202020204" pitchFamily="34" charset="0"/>
            </a:rPr>
            <a:t>NOTA: </a:t>
          </a:r>
          <a:r>
            <a:rPr lang="es-ES" sz="1000" b="0" baseline="0">
              <a:latin typeface="Arial" panose="020B0604020202020204" pitchFamily="34" charset="0"/>
              <a:cs typeface="Arial" panose="020B0604020202020204" pitchFamily="34" charset="0"/>
            </a:rPr>
            <a:t>En ocasiones la TIR puede generar problemas de raíces múltiples, nuestro criterio de viabilidad económica se basará en observar si el VAN es mayor que cero</a:t>
          </a:r>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M27"/>
  <sheetViews>
    <sheetView zoomScaleNormal="100" workbookViewId="0">
      <selection activeCell="M14" sqref="M14"/>
    </sheetView>
  </sheetViews>
  <sheetFormatPr baseColWidth="10" defaultColWidth="11.5546875" defaultRowHeight="14.4"/>
  <cols>
    <col min="1" max="11" width="11.5546875" style="22"/>
    <col min="12" max="12" width="2.77734375" style="22" customWidth="1"/>
    <col min="13" max="16384" width="11.5546875" style="22"/>
  </cols>
  <sheetData>
    <row r="2" spans="3:13">
      <c r="M2" s="277" t="s">
        <v>411</v>
      </c>
    </row>
    <row r="3" spans="3:13">
      <c r="M3" s="276">
        <v>46031</v>
      </c>
    </row>
    <row r="5" spans="3:13">
      <c r="C5" s="279" t="s">
        <v>161</v>
      </c>
      <c r="D5" s="280"/>
      <c r="E5" s="280"/>
      <c r="F5" s="280"/>
      <c r="G5" s="280"/>
      <c r="H5" s="280"/>
      <c r="I5" s="280"/>
      <c r="J5" s="280"/>
      <c r="K5" s="280"/>
    </row>
    <row r="6" spans="3:13">
      <c r="C6" s="280"/>
      <c r="D6" s="280"/>
      <c r="E6" s="280"/>
      <c r="F6" s="280"/>
      <c r="G6" s="280"/>
      <c r="H6" s="280"/>
      <c r="I6" s="280"/>
      <c r="J6" s="280"/>
      <c r="K6" s="280"/>
    </row>
    <row r="7" spans="3:13">
      <c r="C7" s="280"/>
      <c r="D7" s="280"/>
      <c r="E7" s="280"/>
      <c r="F7" s="280"/>
      <c r="G7" s="280"/>
      <c r="H7" s="280"/>
      <c r="I7" s="280"/>
      <c r="J7" s="280"/>
      <c r="K7" s="280"/>
    </row>
    <row r="8" spans="3:13" ht="14.4" customHeight="1">
      <c r="C8" s="280"/>
      <c r="D8" s="280"/>
      <c r="E8" s="280"/>
      <c r="F8" s="280"/>
      <c r="G8" s="280"/>
      <c r="H8" s="280"/>
      <c r="I8" s="280"/>
      <c r="J8" s="280"/>
      <c r="K8" s="280"/>
    </row>
    <row r="9" spans="3:13">
      <c r="C9" s="280"/>
      <c r="D9" s="280"/>
      <c r="E9" s="280"/>
      <c r="F9" s="280"/>
      <c r="G9" s="280"/>
      <c r="H9" s="280"/>
      <c r="I9" s="280"/>
      <c r="J9" s="280"/>
      <c r="K9" s="280"/>
    </row>
    <row r="10" spans="3:13">
      <c r="C10" s="280"/>
      <c r="D10" s="280"/>
      <c r="E10" s="280"/>
      <c r="F10" s="280"/>
      <c r="G10" s="280"/>
      <c r="H10" s="280"/>
      <c r="I10" s="280"/>
      <c r="J10" s="280"/>
      <c r="K10" s="280"/>
    </row>
    <row r="12" spans="3:13">
      <c r="C12" s="135"/>
      <c r="D12" s="135"/>
      <c r="E12" s="135"/>
      <c r="F12" s="135"/>
      <c r="G12" s="135"/>
      <c r="H12" s="135"/>
      <c r="I12" s="135"/>
      <c r="J12" s="135"/>
      <c r="K12" s="135"/>
    </row>
    <row r="13" spans="3:13">
      <c r="C13" s="135"/>
      <c r="D13" s="135"/>
      <c r="E13" s="135"/>
      <c r="F13" s="135"/>
      <c r="G13" s="135"/>
      <c r="H13" s="135"/>
      <c r="I13" s="135"/>
      <c r="J13" s="135"/>
      <c r="K13" s="135"/>
    </row>
    <row r="14" spans="3:13">
      <c r="C14" s="135"/>
      <c r="D14" s="135"/>
      <c r="E14" s="135"/>
      <c r="F14" s="135"/>
      <c r="G14" s="135"/>
      <c r="H14" s="135"/>
      <c r="I14" s="135"/>
      <c r="J14" s="135"/>
      <c r="K14" s="135"/>
    </row>
    <row r="15" spans="3:13">
      <c r="C15" s="135"/>
      <c r="D15" s="135"/>
      <c r="E15" s="135"/>
      <c r="F15" s="135"/>
      <c r="G15" s="135"/>
      <c r="H15" s="135"/>
      <c r="I15" s="135"/>
      <c r="J15" s="135"/>
      <c r="K15" s="135"/>
    </row>
    <row r="16" spans="3:13">
      <c r="C16" s="135"/>
      <c r="D16" s="135"/>
      <c r="E16" s="135"/>
      <c r="F16" s="135"/>
      <c r="G16" s="135"/>
      <c r="H16" s="135"/>
      <c r="I16" s="135"/>
      <c r="J16" s="135"/>
      <c r="K16" s="135"/>
    </row>
    <row r="17" spans="3:11">
      <c r="C17" s="135"/>
      <c r="D17" s="135"/>
      <c r="E17" s="135"/>
      <c r="F17" s="135"/>
      <c r="G17" s="135"/>
      <c r="H17" s="135"/>
      <c r="I17" s="135"/>
      <c r="J17" s="135"/>
      <c r="K17" s="135"/>
    </row>
    <row r="18" spans="3:11">
      <c r="C18" s="135"/>
      <c r="D18" s="135"/>
      <c r="E18" s="135"/>
      <c r="F18" s="135"/>
      <c r="G18" s="135"/>
      <c r="H18" s="135"/>
      <c r="I18" s="135"/>
      <c r="J18" s="135"/>
      <c r="K18" s="135"/>
    </row>
    <row r="19" spans="3:11">
      <c r="C19" s="135"/>
      <c r="D19" s="135"/>
      <c r="E19" s="135"/>
      <c r="F19" s="135"/>
      <c r="G19" s="135"/>
      <c r="H19" s="135"/>
      <c r="I19" s="135"/>
      <c r="J19" s="135"/>
      <c r="K19" s="135"/>
    </row>
    <row r="20" spans="3:11">
      <c r="C20" s="135"/>
      <c r="D20" s="135"/>
      <c r="E20" s="135"/>
      <c r="F20" s="135"/>
      <c r="G20" s="135"/>
      <c r="H20" s="135"/>
      <c r="I20" s="135"/>
      <c r="J20" s="135"/>
      <c r="K20" s="135"/>
    </row>
    <row r="21" spans="3:11">
      <c r="C21" s="135"/>
      <c r="D21" s="135"/>
      <c r="E21" s="135"/>
      <c r="F21" s="135"/>
      <c r="G21" s="135"/>
      <c r="H21" s="135"/>
      <c r="I21" s="135"/>
      <c r="J21" s="135"/>
      <c r="K21" s="135"/>
    </row>
    <row r="22" spans="3:11">
      <c r="C22" s="135"/>
      <c r="D22" s="135"/>
      <c r="E22" s="135"/>
      <c r="F22" s="135"/>
      <c r="G22" s="135"/>
      <c r="H22" s="135"/>
      <c r="I22" s="135"/>
      <c r="J22" s="135"/>
      <c r="K22" s="135"/>
    </row>
    <row r="23" spans="3:11">
      <c r="C23" s="135"/>
      <c r="D23" s="135"/>
      <c r="E23" s="135"/>
      <c r="F23" s="135"/>
      <c r="G23" s="135"/>
      <c r="H23" s="135"/>
      <c r="I23" s="135"/>
      <c r="J23" s="135"/>
      <c r="K23" s="135"/>
    </row>
    <row r="24" spans="3:11">
      <c r="C24" s="135"/>
      <c r="D24" s="135"/>
      <c r="E24" s="135"/>
      <c r="F24" s="135"/>
      <c r="G24" s="135"/>
      <c r="H24" s="135"/>
      <c r="I24" s="135"/>
      <c r="J24" s="135"/>
      <c r="K24" s="135"/>
    </row>
    <row r="25" spans="3:11">
      <c r="C25" s="135"/>
      <c r="D25" s="135"/>
      <c r="E25" s="135"/>
      <c r="F25" s="135"/>
      <c r="G25" s="135"/>
      <c r="H25" s="135"/>
      <c r="I25" s="135"/>
      <c r="J25" s="135"/>
      <c r="K25" s="135"/>
    </row>
    <row r="26" spans="3:11">
      <c r="C26" s="135"/>
      <c r="D26" s="135"/>
      <c r="E26" s="135"/>
      <c r="F26" s="135"/>
      <c r="G26" s="135"/>
      <c r="H26" s="135"/>
      <c r="I26" s="135"/>
      <c r="J26" s="135"/>
      <c r="K26" s="135"/>
    </row>
    <row r="27" spans="3:11">
      <c r="C27" s="135"/>
      <c r="D27" s="135"/>
      <c r="E27" s="135"/>
      <c r="F27" s="135"/>
      <c r="G27" s="135"/>
      <c r="H27" s="135"/>
      <c r="I27" s="135"/>
      <c r="J27" s="135"/>
      <c r="K27" s="135"/>
    </row>
  </sheetData>
  <sheetProtection algorithmName="SHA-512" hashValue="qWZCt5IoRMPawic8D/4qHtDc45eGWSSSbnUb8GNB/oHYhjiKO1u19bFdUeoIAtnaxrjhgPWpXO5gd6AW+sQ1vA==" saltValue="R/oA/TrFY2PF3qy+WcjHUQ==" spinCount="100000" sheet="1" objects="1" scenarios="1"/>
  <mergeCells count="1">
    <mergeCell ref="C5:K10"/>
  </mergeCells>
  <pageMargins left="0.7" right="0.7" top="0.75" bottom="0.75" header="0.3" footer="0.3"/>
  <pageSetup paperSize="9" orientation="portrait" horizontalDpi="4294967293" vertic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FFFF"/>
  </sheetPr>
  <dimension ref="B3:J46"/>
  <sheetViews>
    <sheetView showGridLines="0" topLeftCell="A3" zoomScale="63" zoomScaleNormal="63" workbookViewId="0">
      <selection activeCell="I32" sqref="I32"/>
    </sheetView>
  </sheetViews>
  <sheetFormatPr baseColWidth="10" defaultColWidth="11.44140625" defaultRowHeight="13.8"/>
  <cols>
    <col min="1" max="1" width="11.44140625" style="3"/>
    <col min="2" max="2" width="57.44140625" style="25" customWidth="1"/>
    <col min="3" max="3" width="16.33203125" style="25" customWidth="1"/>
    <col min="4" max="4" width="16.33203125" style="3" customWidth="1"/>
    <col min="5" max="8" width="16.44140625" style="3" customWidth="1"/>
    <col min="9" max="16384" width="11.44140625" style="3"/>
  </cols>
  <sheetData>
    <row r="3" spans="2:9" ht="30">
      <c r="B3" s="70" t="s">
        <v>403</v>
      </c>
      <c r="C3" s="26"/>
    </row>
    <row r="4" spans="2:9" ht="30">
      <c r="B4" s="70"/>
      <c r="C4" s="26"/>
    </row>
    <row r="5" spans="2:9" ht="30">
      <c r="B5" s="70"/>
      <c r="C5" s="26"/>
    </row>
    <row r="6" spans="2:9">
      <c r="B6" s="24"/>
      <c r="C6" s="26"/>
    </row>
    <row r="9" spans="2:9">
      <c r="C9" s="71" t="s">
        <v>141</v>
      </c>
      <c r="D9" s="71" t="s">
        <v>142</v>
      </c>
      <c r="E9" s="71" t="s">
        <v>143</v>
      </c>
      <c r="F9" s="71" t="s">
        <v>144</v>
      </c>
      <c r="G9" s="71" t="s">
        <v>145</v>
      </c>
      <c r="H9" s="71" t="s">
        <v>146</v>
      </c>
    </row>
    <row r="10" spans="2:9">
      <c r="B10" s="73" t="s">
        <v>131</v>
      </c>
      <c r="C10" s="76">
        <f>P2_DatosExplotaciónINCREMENTAL!C31</f>
        <v>0</v>
      </c>
      <c r="D10" s="77">
        <f>P2_DatosExplotaciónINCREMENTAL!C32</f>
        <v>0</v>
      </c>
      <c r="E10" s="77">
        <f>P2_DatosExplotaciónINCREMENTAL!C33</f>
        <v>0</v>
      </c>
      <c r="F10" s="77">
        <f>P2_DatosExplotaciónINCREMENTAL!C34</f>
        <v>0</v>
      </c>
      <c r="G10" s="77">
        <f>P2_DatosExplotaciónINCREMENTAL!C35</f>
        <v>0</v>
      </c>
      <c r="H10" s="77">
        <f>P2_DatosExplotaciónINCREMENTAL!C36</f>
        <v>0</v>
      </c>
      <c r="I10" s="5"/>
    </row>
    <row r="11" spans="2:9">
      <c r="B11" s="73" t="s">
        <v>132</v>
      </c>
      <c r="C11" s="78">
        <f>P2_DatosExplotaciónINCREMENTAL!$F31</f>
        <v>0</v>
      </c>
      <c r="D11" s="78">
        <f>P2_DatosExplotaciónINCREMENTAL!$F32</f>
        <v>0</v>
      </c>
      <c r="E11" s="78">
        <f>P2_DatosExplotaciónINCREMENTAL!$F33</f>
        <v>0</v>
      </c>
      <c r="F11" s="78">
        <f>P2_DatosExplotaciónINCREMENTAL!$F34</f>
        <v>0</v>
      </c>
      <c r="G11" s="78">
        <f>P2_DatosExplotaciónINCREMENTAL!$F35</f>
        <v>0</v>
      </c>
      <c r="H11" s="78">
        <f>P2_DatosExplotaciónINCREMENTAL!$F36</f>
        <v>0</v>
      </c>
      <c r="I11" s="5"/>
    </row>
    <row r="12" spans="2:9">
      <c r="B12" s="74" t="s">
        <v>133</v>
      </c>
      <c r="C12" s="79">
        <f>C10-C11</f>
        <v>0</v>
      </c>
      <c r="D12" s="79">
        <f t="shared" ref="D12:H12" si="0">D10-D11</f>
        <v>0</v>
      </c>
      <c r="E12" s="79">
        <f t="shared" si="0"/>
        <v>0</v>
      </c>
      <c r="F12" s="79">
        <f t="shared" si="0"/>
        <v>0</v>
      </c>
      <c r="G12" s="79">
        <f t="shared" si="0"/>
        <v>0</v>
      </c>
      <c r="H12" s="79">
        <f t="shared" si="0"/>
        <v>0</v>
      </c>
      <c r="I12" s="5"/>
    </row>
    <row r="13" spans="2:9">
      <c r="B13" s="73" t="s">
        <v>134</v>
      </c>
      <c r="C13" s="78">
        <f>P2_DatosExplotaciónINCREMENTAL!$C14</f>
        <v>0</v>
      </c>
      <c r="D13" s="78">
        <f>P2_DatosExplotaciónINCREMENTAL!$C15</f>
        <v>0</v>
      </c>
      <c r="E13" s="78">
        <f>P2_DatosExplotaciónINCREMENTAL!$C16</f>
        <v>0</v>
      </c>
      <c r="F13" s="78">
        <f>P2_DatosExplotaciónINCREMENTAL!$C17</f>
        <v>0</v>
      </c>
      <c r="G13" s="78">
        <f>P2_DatosExplotaciónINCREMENTAL!$C18</f>
        <v>0</v>
      </c>
      <c r="H13" s="78">
        <f>P2_DatosExplotaciónINCREMENTAL!$C19</f>
        <v>0</v>
      </c>
      <c r="I13" s="5"/>
    </row>
    <row r="14" spans="2:9">
      <c r="B14" s="74" t="s">
        <v>162</v>
      </c>
      <c r="C14" s="81">
        <f>C12-C13</f>
        <v>0</v>
      </c>
      <c r="D14" s="81">
        <f t="shared" ref="D14:H14" si="1">D12-D13</f>
        <v>0</v>
      </c>
      <c r="E14" s="81">
        <f t="shared" si="1"/>
        <v>0</v>
      </c>
      <c r="F14" s="81">
        <f t="shared" si="1"/>
        <v>0</v>
      </c>
      <c r="G14" s="81">
        <f t="shared" si="1"/>
        <v>0</v>
      </c>
      <c r="H14" s="81">
        <f t="shared" si="1"/>
        <v>0</v>
      </c>
      <c r="I14" s="5"/>
    </row>
    <row r="15" spans="2:9">
      <c r="B15" s="73" t="s">
        <v>163</v>
      </c>
      <c r="C15" s="78">
        <f>'P3_Plan Inversión_INCREMENTAL'!$C33</f>
        <v>0</v>
      </c>
      <c r="D15" s="78">
        <f>'P3_Plan Inversión_INCREMENTAL'!$C34</f>
        <v>0</v>
      </c>
      <c r="E15" s="78">
        <f>'P3_Plan Inversión_INCREMENTAL'!$C35</f>
        <v>0</v>
      </c>
      <c r="F15" s="78">
        <f>'P3_Plan Inversión_INCREMENTAL'!$C36</f>
        <v>0</v>
      </c>
      <c r="G15" s="78">
        <f>'P3_Plan Inversión_INCREMENTAL'!$C37</f>
        <v>0</v>
      </c>
      <c r="H15" s="78">
        <f>'P3_Plan Inversión_INCREMENTAL'!$C38</f>
        <v>0</v>
      </c>
      <c r="I15" s="5"/>
    </row>
    <row r="16" spans="2:9">
      <c r="B16" s="73" t="s">
        <v>164</v>
      </c>
      <c r="C16" s="78">
        <f>SUM('P3_Plan Inversión_INCREMENTAL'!C9:'P3_Plan Inversión_INCREMENTAL'!C11)</f>
        <v>0</v>
      </c>
      <c r="D16" s="80"/>
      <c r="E16" s="80"/>
      <c r="F16" s="80"/>
      <c r="G16" s="80"/>
      <c r="H16" s="80"/>
      <c r="I16" s="5"/>
    </row>
    <row r="17" spans="2:9">
      <c r="B17" s="73" t="s">
        <v>165</v>
      </c>
      <c r="C17" s="78">
        <f>SUM('P3_Plan Inversión_INCREMENTAL'!C20:C25)</f>
        <v>0</v>
      </c>
      <c r="D17" s="80"/>
      <c r="E17" s="80"/>
      <c r="F17" s="80"/>
      <c r="G17" s="80"/>
      <c r="H17" s="80"/>
      <c r="I17" s="5"/>
    </row>
    <row r="18" spans="2:9">
      <c r="B18" s="74" t="s">
        <v>166</v>
      </c>
      <c r="C18" s="81">
        <f>C14-C15-C16-C17</f>
        <v>0</v>
      </c>
      <c r="D18" s="81">
        <f t="shared" ref="D18:H18" si="2">D14-D15-D16-D17</f>
        <v>0</v>
      </c>
      <c r="E18" s="81">
        <f t="shared" si="2"/>
        <v>0</v>
      </c>
      <c r="F18" s="81">
        <f t="shared" si="2"/>
        <v>0</v>
      </c>
      <c r="G18" s="81">
        <f t="shared" si="2"/>
        <v>0</v>
      </c>
      <c r="H18" s="81">
        <f t="shared" si="2"/>
        <v>0</v>
      </c>
      <c r="I18" s="5"/>
    </row>
    <row r="19" spans="2:9">
      <c r="B19" s="73" t="s">
        <v>167</v>
      </c>
      <c r="C19" s="78">
        <v>0</v>
      </c>
      <c r="D19" s="80">
        <f>IF(C18&lt;0,C18,0)</f>
        <v>0</v>
      </c>
      <c r="E19" s="80">
        <f>IF(D20&lt;0,D20,0)</f>
        <v>0</v>
      </c>
      <c r="F19" s="80">
        <f t="shared" ref="F19:H19" si="3">IF(E20&lt;0,E20,0)</f>
        <v>0</v>
      </c>
      <c r="G19" s="80">
        <f t="shared" si="3"/>
        <v>0</v>
      </c>
      <c r="H19" s="80">
        <f t="shared" si="3"/>
        <v>0</v>
      </c>
      <c r="I19" s="5"/>
    </row>
    <row r="20" spans="2:9">
      <c r="B20" s="74" t="s">
        <v>168</v>
      </c>
      <c r="C20" s="81">
        <f>C18</f>
        <v>0</v>
      </c>
      <c r="D20" s="81">
        <f>D18+D19</f>
        <v>0</v>
      </c>
      <c r="E20" s="81">
        <f>E18+E19</f>
        <v>0</v>
      </c>
      <c r="F20" s="81">
        <f t="shared" ref="F20:H20" si="4">F18+F19</f>
        <v>0</v>
      </c>
      <c r="G20" s="81">
        <f t="shared" si="4"/>
        <v>0</v>
      </c>
      <c r="H20" s="81">
        <f t="shared" si="4"/>
        <v>0</v>
      </c>
      <c r="I20" s="5"/>
    </row>
    <row r="21" spans="2:9">
      <c r="B21" s="73" t="s">
        <v>169</v>
      </c>
      <c r="C21" s="78">
        <f>IF(C20&lt;0,0,C20*P2_DatosExplotaciónINCREMENTAL!$F$3)</f>
        <v>0</v>
      </c>
      <c r="D21" s="78">
        <f>IF(D20&lt;0,0,D20*P2_DatosExplotaciónINCREMENTAL!$F$3)</f>
        <v>0</v>
      </c>
      <c r="E21" s="78">
        <f>IF(E20&lt;0,0,E20*P2_DatosExplotaciónINCREMENTAL!$F$3)</f>
        <v>0</v>
      </c>
      <c r="F21" s="78">
        <f>IF(F20&lt;0,0,F20*P2_DatosExplotaciónINCREMENTAL!$F$3)</f>
        <v>0</v>
      </c>
      <c r="G21" s="78">
        <f>IF(G20&lt;0,0,G20*P2_DatosExplotaciónINCREMENTAL!$F$3)</f>
        <v>0</v>
      </c>
      <c r="H21" s="78">
        <f>IF(H20&lt;0,0,H20*P2_DatosExplotaciónINCREMENTAL!$F$3)</f>
        <v>0</v>
      </c>
      <c r="I21" s="5"/>
    </row>
    <row r="22" spans="2:9">
      <c r="B22" s="73" t="s">
        <v>170</v>
      </c>
      <c r="C22" s="78">
        <f>'S3.Análisis Financiero'!C17</f>
        <v>0</v>
      </c>
      <c r="D22" s="78"/>
      <c r="E22" s="78"/>
      <c r="F22" s="78"/>
      <c r="G22" s="78"/>
      <c r="H22" s="78"/>
      <c r="I22" s="5"/>
    </row>
    <row r="23" spans="2:9">
      <c r="B23" s="74" t="s">
        <v>171</v>
      </c>
      <c r="C23" s="82">
        <f>C14-C21+C22</f>
        <v>0</v>
      </c>
      <c r="D23" s="82">
        <f t="shared" ref="D23:H23" si="5">D14-D21+D22</f>
        <v>0</v>
      </c>
      <c r="E23" s="82">
        <f t="shared" si="5"/>
        <v>0</v>
      </c>
      <c r="F23" s="82">
        <f t="shared" si="5"/>
        <v>0</v>
      </c>
      <c r="G23" s="82">
        <f t="shared" si="5"/>
        <v>0</v>
      </c>
      <c r="H23" s="82">
        <f t="shared" si="5"/>
        <v>0</v>
      </c>
      <c r="I23" s="5"/>
    </row>
    <row r="24" spans="2:9">
      <c r="B24" s="74" t="s">
        <v>172</v>
      </c>
      <c r="C24" s="82">
        <f>C23/(1+P2_DatosExplotaciónINCREMENTAL!F2)</f>
        <v>0</v>
      </c>
      <c r="D24" s="82">
        <f>D23/(1+P2_DatosExplotaciónINCREMENTAL!F2)^2</f>
        <v>0</v>
      </c>
      <c r="E24" s="82">
        <f>E23/(1+P2_DatosExplotaciónINCREMENTAL!F2)^3</f>
        <v>0</v>
      </c>
      <c r="F24" s="82">
        <f>F23/(1+P2_DatosExplotaciónINCREMENTAL!F2)^4</f>
        <v>0</v>
      </c>
      <c r="G24" s="82">
        <f>G23/(1+P2_DatosExplotaciónINCREMENTAL!F2)^5</f>
        <v>0</v>
      </c>
      <c r="H24" s="82">
        <f>H23/(1+P2_DatosExplotaciónINCREMENTAL!F2)^6</f>
        <v>0</v>
      </c>
      <c r="I24" s="5"/>
    </row>
    <row r="25" spans="2:9">
      <c r="B25" s="17"/>
      <c r="C25" s="17"/>
      <c r="D25" s="5"/>
      <c r="E25" s="5"/>
      <c r="F25" s="5"/>
      <c r="G25" s="122"/>
      <c r="H25" s="122"/>
      <c r="I25" s="5"/>
    </row>
    <row r="26" spans="2:9">
      <c r="B26" s="3"/>
      <c r="C26" s="3"/>
      <c r="D26" s="5"/>
      <c r="E26" s="5"/>
      <c r="F26" s="5"/>
      <c r="G26" s="122"/>
      <c r="H26" s="122"/>
      <c r="I26" s="5"/>
    </row>
    <row r="27" spans="2:9">
      <c r="D27" s="5"/>
      <c r="E27" s="5"/>
      <c r="F27" s="5"/>
      <c r="G27" s="5"/>
      <c r="H27" s="5"/>
      <c r="I27" s="5"/>
    </row>
    <row r="28" spans="2:9">
      <c r="B28" s="123" t="s">
        <v>173</v>
      </c>
      <c r="C28" s="117">
        <f>'P3_Plan Inversión_INCREMENTAL'!D29*-1</f>
        <v>0</v>
      </c>
      <c r="D28" s="5"/>
      <c r="E28" s="5"/>
      <c r="F28" s="5"/>
      <c r="I28" s="5"/>
    </row>
    <row r="29" spans="2:9">
      <c r="B29" s="123" t="s">
        <v>174</v>
      </c>
      <c r="C29" s="121">
        <f>C24</f>
        <v>0</v>
      </c>
      <c r="D29" s="92"/>
      <c r="E29" s="92"/>
      <c r="F29" s="92"/>
      <c r="I29" s="5"/>
    </row>
    <row r="30" spans="2:9">
      <c r="B30" s="17"/>
      <c r="C30" s="121">
        <f>D24</f>
        <v>0</v>
      </c>
      <c r="D30" s="39"/>
      <c r="E30" s="39"/>
      <c r="F30" s="39"/>
      <c r="I30" s="5"/>
    </row>
    <row r="31" spans="2:9">
      <c r="B31" s="17"/>
      <c r="C31" s="121">
        <f>E24</f>
        <v>0</v>
      </c>
      <c r="D31" s="5"/>
      <c r="E31" s="5"/>
      <c r="F31" s="5"/>
      <c r="I31" s="5"/>
    </row>
    <row r="32" spans="2:9">
      <c r="B32" s="17"/>
      <c r="C32" s="121">
        <f>F24</f>
        <v>0</v>
      </c>
      <c r="D32" s="5"/>
      <c r="E32" s="5"/>
      <c r="F32" s="5"/>
      <c r="I32" s="5"/>
    </row>
    <row r="33" spans="2:10">
      <c r="B33" s="17"/>
      <c r="C33" s="121">
        <f>G24</f>
        <v>0</v>
      </c>
      <c r="D33" s="5"/>
      <c r="E33" s="5"/>
      <c r="F33" s="5"/>
      <c r="G33" s="5"/>
      <c r="H33" s="5"/>
      <c r="I33" s="5"/>
    </row>
    <row r="34" spans="2:10">
      <c r="C34" s="121">
        <f>H24</f>
        <v>0</v>
      </c>
      <c r="E34" s="5"/>
      <c r="F34" s="5"/>
      <c r="G34" s="5"/>
      <c r="H34" s="5"/>
      <c r="I34" s="5"/>
    </row>
    <row r="35" spans="2:10">
      <c r="B35" s="4" t="s">
        <v>186</v>
      </c>
      <c r="C35" s="92">
        <f>C34</f>
        <v>0</v>
      </c>
      <c r="G35" s="5"/>
      <c r="H35" s="5"/>
    </row>
    <row r="36" spans="2:10">
      <c r="C36" s="92">
        <f>C35</f>
        <v>0</v>
      </c>
    </row>
    <row r="37" spans="2:10">
      <c r="C37" s="92">
        <f t="shared" ref="C37:C43" si="6">C36</f>
        <v>0</v>
      </c>
    </row>
    <row r="38" spans="2:10">
      <c r="C38" s="92">
        <f t="shared" si="6"/>
        <v>0</v>
      </c>
    </row>
    <row r="39" spans="2:10" ht="14.4">
      <c r="C39" s="92">
        <f t="shared" si="6"/>
        <v>0</v>
      </c>
      <c r="G39" s="60" t="s">
        <v>187</v>
      </c>
      <c r="H39" s="124">
        <f>IF(H41="Sin datos",0,NPV(H41,C28:C43))</f>
        <v>0</v>
      </c>
      <c r="I39" s="261" t="s">
        <v>353</v>
      </c>
      <c r="J39" s="262" t="s">
        <v>354</v>
      </c>
    </row>
    <row r="40" spans="2:10" ht="14.4">
      <c r="C40" s="92">
        <f t="shared" si="6"/>
        <v>0</v>
      </c>
      <c r="G40" s="60" t="s">
        <v>188</v>
      </c>
      <c r="H40" s="125">
        <f>IF(C28=0,0,IRR(C28:C43))</f>
        <v>0</v>
      </c>
      <c r="I40" s="261" t="s">
        <v>353</v>
      </c>
      <c r="J40" s="262" t="s">
        <v>355</v>
      </c>
    </row>
    <row r="41" spans="2:10" ht="14.4">
      <c r="C41" s="92">
        <f t="shared" si="6"/>
        <v>0</v>
      </c>
      <c r="G41" s="75" t="s">
        <v>105</v>
      </c>
      <c r="H41" s="126" t="str">
        <f>'P4_Plan FinanciaciónINCREMENTAL'!F9</f>
        <v>Sin datos</v>
      </c>
      <c r="I41" s="261" t="s">
        <v>353</v>
      </c>
      <c r="J41" s="262" t="s">
        <v>355</v>
      </c>
    </row>
    <row r="42" spans="2:10" ht="14.4">
      <c r="C42" s="92">
        <f t="shared" si="6"/>
        <v>0</v>
      </c>
      <c r="G42" s="60" t="s">
        <v>189</v>
      </c>
      <c r="H42" s="127">
        <f>IF(C28=0,0,H40-H41)</f>
        <v>0</v>
      </c>
      <c r="I42" s="261" t="s">
        <v>353</v>
      </c>
      <c r="J42" s="262" t="s">
        <v>355</v>
      </c>
    </row>
    <row r="43" spans="2:10">
      <c r="C43" s="92">
        <f t="shared" si="6"/>
        <v>0</v>
      </c>
    </row>
    <row r="44" spans="2:10">
      <c r="C44" s="105"/>
    </row>
    <row r="45" spans="2:10" ht="15.6">
      <c r="B45" s="86" t="s">
        <v>190</v>
      </c>
      <c r="C45" s="291" t="str">
        <f>IF(H39&gt;0,"Sí, es viable económicamente, siendo condición necesaria pero no suficiente de viabilidad","No es viable económicamente, su VAN no es positivo")</f>
        <v>No es viable económicamente, su VAN no es positivo</v>
      </c>
      <c r="D45" s="292"/>
      <c r="E45" s="292"/>
      <c r="F45" s="292"/>
      <c r="G45" s="292"/>
      <c r="H45" s="292"/>
      <c r="I45" s="261" t="s">
        <v>353</v>
      </c>
      <c r="J45" s="266" t="s">
        <v>356</v>
      </c>
    </row>
    <row r="46" spans="2:10">
      <c r="C46" s="105"/>
    </row>
  </sheetData>
  <sheetProtection algorithmName="SHA-512" hashValue="DFs1iWOeOibMDJKqgO7fO18GRfLyR8yozcOx9iOENPd96ZZn7BAs6h+Z3AulZZd8+06+XypszX+7IywAYN59lA==" saltValue="7ZsVHwTT0viOdc/kKU2MYg==" spinCount="100000" sheet="1" objects="1" scenarios="1"/>
  <mergeCells count="1">
    <mergeCell ref="C45:H4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B3:I28"/>
  <sheetViews>
    <sheetView showGridLines="0" workbookViewId="0">
      <selection activeCell="D26" sqref="D26"/>
    </sheetView>
  </sheetViews>
  <sheetFormatPr baseColWidth="10" defaultColWidth="11.44140625" defaultRowHeight="13.8"/>
  <cols>
    <col min="1" max="1" width="11.44140625" style="3"/>
    <col min="2" max="2" width="57.44140625" style="25" customWidth="1"/>
    <col min="3" max="3" width="16.33203125" style="25" customWidth="1"/>
    <col min="4" max="4" width="16.33203125" style="3" customWidth="1"/>
    <col min="5" max="8" width="16.44140625" style="3" customWidth="1"/>
    <col min="9" max="16384" width="11.44140625" style="3"/>
  </cols>
  <sheetData>
    <row r="3" spans="2:9" ht="30">
      <c r="B3" s="70" t="s">
        <v>404</v>
      </c>
      <c r="C3" s="26"/>
    </row>
    <row r="4" spans="2:9" ht="30">
      <c r="B4" s="70"/>
      <c r="C4" s="26"/>
    </row>
    <row r="5" spans="2:9" ht="30">
      <c r="B5" s="70"/>
      <c r="C5" s="26"/>
    </row>
    <row r="6" spans="2:9">
      <c r="B6" s="24"/>
      <c r="C6" s="26"/>
    </row>
    <row r="9" spans="2:9">
      <c r="C9" s="71" t="s">
        <v>141</v>
      </c>
      <c r="D9" s="71" t="s">
        <v>142</v>
      </c>
      <c r="E9" s="71" t="s">
        <v>143</v>
      </c>
      <c r="F9" s="71" t="s">
        <v>144</v>
      </c>
      <c r="G9" s="71" t="s">
        <v>145</v>
      </c>
      <c r="H9" s="71" t="s">
        <v>146</v>
      </c>
    </row>
    <row r="10" spans="2:9">
      <c r="B10" s="73" t="s">
        <v>131</v>
      </c>
      <c r="C10" s="76">
        <f>P2_DatosExplotaciónINCREMENTAL!C31</f>
        <v>0</v>
      </c>
      <c r="D10" s="77">
        <f>P2_DatosExplotaciónINCREMENTAL!C32</f>
        <v>0</v>
      </c>
      <c r="E10" s="77">
        <f>P2_DatosExplotaciónINCREMENTAL!C33</f>
        <v>0</v>
      </c>
      <c r="F10" s="77">
        <f>P2_DatosExplotaciónINCREMENTAL!C34</f>
        <v>0</v>
      </c>
      <c r="G10" s="77">
        <f>P2_DatosExplotaciónINCREMENTAL!C35</f>
        <v>0</v>
      </c>
      <c r="H10" s="77">
        <f>P2_DatosExplotaciónINCREMENTAL!C36</f>
        <v>0</v>
      </c>
      <c r="I10" s="5"/>
    </row>
    <row r="11" spans="2:9">
      <c r="B11" s="73" t="s">
        <v>132</v>
      </c>
      <c r="C11" s="78">
        <f>P2_DatosExplotaciónINCREMENTAL!$F31</f>
        <v>0</v>
      </c>
      <c r="D11" s="78">
        <f>P2_DatosExplotaciónINCREMENTAL!$F32</f>
        <v>0</v>
      </c>
      <c r="E11" s="78">
        <f>P2_DatosExplotaciónINCREMENTAL!$F33</f>
        <v>0</v>
      </c>
      <c r="F11" s="78">
        <f>P2_DatosExplotaciónINCREMENTAL!$F34</f>
        <v>0</v>
      </c>
      <c r="G11" s="78">
        <f>P2_DatosExplotaciónINCREMENTAL!$F35</f>
        <v>0</v>
      </c>
      <c r="H11" s="78">
        <f>P2_DatosExplotaciónINCREMENTAL!$F36</f>
        <v>0</v>
      </c>
      <c r="I11" s="5"/>
    </row>
    <row r="12" spans="2:9">
      <c r="B12" s="74" t="s">
        <v>133</v>
      </c>
      <c r="C12" s="79">
        <f>C10-C11</f>
        <v>0</v>
      </c>
      <c r="D12" s="79">
        <f t="shared" ref="D12:H12" si="0">D10-D11</f>
        <v>0</v>
      </c>
      <c r="E12" s="79">
        <f t="shared" si="0"/>
        <v>0</v>
      </c>
      <c r="F12" s="79">
        <f t="shared" si="0"/>
        <v>0</v>
      </c>
      <c r="G12" s="79">
        <f t="shared" si="0"/>
        <v>0</v>
      </c>
      <c r="H12" s="79">
        <f t="shared" si="0"/>
        <v>0</v>
      </c>
      <c r="I12" s="5"/>
    </row>
    <row r="13" spans="2:9">
      <c r="B13" s="73" t="s">
        <v>134</v>
      </c>
      <c r="C13" s="78">
        <f>P2_DatosExplotaciónINCREMENTAL!$C14</f>
        <v>0</v>
      </c>
      <c r="D13" s="78">
        <f>P2_DatosExplotaciónINCREMENTAL!$C15</f>
        <v>0</v>
      </c>
      <c r="E13" s="78">
        <f>P2_DatosExplotaciónINCREMENTAL!$C16</f>
        <v>0</v>
      </c>
      <c r="F13" s="78">
        <f>P2_DatosExplotaciónINCREMENTAL!$C17</f>
        <v>0</v>
      </c>
      <c r="G13" s="78">
        <f>P2_DatosExplotaciónINCREMENTAL!$C18</f>
        <v>0</v>
      </c>
      <c r="H13" s="78">
        <f>P2_DatosExplotaciónINCREMENTAL!$C19</f>
        <v>0</v>
      </c>
      <c r="I13" s="5"/>
    </row>
    <row r="14" spans="2:9">
      <c r="B14" s="73" t="s">
        <v>152</v>
      </c>
      <c r="C14" s="78">
        <f>'Análisis económico estático'!C18</f>
        <v>0</v>
      </c>
      <c r="D14" s="78">
        <f>'Análisis económico estático'!D18</f>
        <v>0</v>
      </c>
      <c r="E14" s="78">
        <f>'Análisis económico estático'!E18</f>
        <v>0</v>
      </c>
      <c r="F14" s="78">
        <f>'Análisis económico estático'!F18</f>
        <v>0</v>
      </c>
      <c r="G14" s="78">
        <f>'Análisis económico estático'!G18</f>
        <v>0</v>
      </c>
      <c r="H14" s="78">
        <f>'Análisis económico estático'!H18</f>
        <v>0</v>
      </c>
      <c r="I14" s="5"/>
    </row>
    <row r="15" spans="2:9">
      <c r="B15" s="73" t="s">
        <v>153</v>
      </c>
      <c r="C15" s="83">
        <f>'P4_Plan FinanciaciónINCREMENTAL'!K45</f>
        <v>0</v>
      </c>
      <c r="D15" s="83">
        <f>'P4_Plan FinanciaciónINCREMENTAL'!K46</f>
        <v>0</v>
      </c>
      <c r="E15" s="83">
        <f>'P4_Plan FinanciaciónINCREMENTAL'!K47</f>
        <v>0</v>
      </c>
      <c r="F15" s="83">
        <f>'P4_Plan FinanciaciónINCREMENTAL'!K48</f>
        <v>0</v>
      </c>
      <c r="G15" s="83">
        <f>'P4_Plan FinanciaciónINCREMENTAL'!K49</f>
        <v>0</v>
      </c>
      <c r="H15" s="83">
        <f>'P4_Plan FinanciaciónINCREMENTAL'!K50</f>
        <v>0</v>
      </c>
      <c r="I15" s="5"/>
    </row>
    <row r="16" spans="2:9">
      <c r="B16" s="73" t="s">
        <v>154</v>
      </c>
      <c r="C16" s="78">
        <f>'Análisis económico estático'!C22</f>
        <v>0</v>
      </c>
      <c r="D16" s="78">
        <f>'Análisis económico estático'!D22</f>
        <v>0</v>
      </c>
      <c r="E16" s="78">
        <f>'Análisis económico estático'!E22</f>
        <v>0</v>
      </c>
      <c r="F16" s="78">
        <f>'Análisis económico estático'!F22</f>
        <v>0</v>
      </c>
      <c r="G16" s="78">
        <f>'Análisis económico estático'!G22</f>
        <v>0</v>
      </c>
      <c r="H16" s="78">
        <f>'Análisis económico estático'!H22</f>
        <v>0</v>
      </c>
      <c r="I16" s="5"/>
    </row>
    <row r="17" spans="2:9">
      <c r="B17" s="73" t="s">
        <v>224</v>
      </c>
      <c r="C17" s="78">
        <f>'P3_Plan Inversión_INCREMENTAL'!C31</f>
        <v>0</v>
      </c>
      <c r="D17" s="78"/>
      <c r="E17" s="78"/>
      <c r="F17" s="78"/>
      <c r="G17" s="78"/>
      <c r="H17" s="78"/>
      <c r="I17" s="5"/>
    </row>
    <row r="18" spans="2:9">
      <c r="B18" s="84" t="s">
        <v>155</v>
      </c>
      <c r="C18" s="85">
        <f>C12-C13-C14-C15-C16+C17</f>
        <v>0</v>
      </c>
      <c r="D18" s="85">
        <f t="shared" ref="D18:H18" si="1">D12-D13-D14-D15-D16+D17</f>
        <v>0</v>
      </c>
      <c r="E18" s="85">
        <f t="shared" si="1"/>
        <v>0</v>
      </c>
      <c r="F18" s="85">
        <f t="shared" si="1"/>
        <v>0</v>
      </c>
      <c r="G18" s="85">
        <f t="shared" si="1"/>
        <v>0</v>
      </c>
      <c r="H18" s="85">
        <f t="shared" si="1"/>
        <v>0</v>
      </c>
      <c r="I18" s="5"/>
    </row>
    <row r="19" spans="2:9">
      <c r="B19" s="84" t="s">
        <v>156</v>
      </c>
      <c r="C19" s="85">
        <f>C18</f>
        <v>0</v>
      </c>
      <c r="D19" s="85">
        <f>C19+D18</f>
        <v>0</v>
      </c>
      <c r="E19" s="85">
        <f t="shared" ref="E19:H19" si="2">D19+E18</f>
        <v>0</v>
      </c>
      <c r="F19" s="85">
        <f t="shared" si="2"/>
        <v>0</v>
      </c>
      <c r="G19" s="85">
        <f t="shared" si="2"/>
        <v>0</v>
      </c>
      <c r="H19" s="85">
        <f t="shared" si="2"/>
        <v>0</v>
      </c>
      <c r="I19" s="5"/>
    </row>
    <row r="20" spans="2:9">
      <c r="B20" s="17"/>
      <c r="C20" s="17"/>
      <c r="D20" s="5"/>
      <c r="E20" s="5"/>
      <c r="F20" s="5"/>
      <c r="G20" s="5"/>
      <c r="H20" s="5"/>
      <c r="I20" s="5"/>
    </row>
    <row r="21" spans="2:9">
      <c r="B21" s="17"/>
      <c r="C21" s="72">
        <f>IF(C19&lt;0,0,1)</f>
        <v>1</v>
      </c>
      <c r="D21" s="72">
        <f t="shared" ref="D21:H21" si="3">IF(D19&lt;0,0,1)</f>
        <v>1</v>
      </c>
      <c r="E21" s="72">
        <f t="shared" si="3"/>
        <v>1</v>
      </c>
      <c r="F21" s="72">
        <f t="shared" si="3"/>
        <v>1</v>
      </c>
      <c r="G21" s="72">
        <f t="shared" si="3"/>
        <v>1</v>
      </c>
      <c r="H21" s="72">
        <f t="shared" si="3"/>
        <v>1</v>
      </c>
      <c r="I21" s="5"/>
    </row>
    <row r="22" spans="2:9">
      <c r="B22" s="17"/>
      <c r="C22" s="17"/>
      <c r="D22" s="5"/>
      <c r="E22" s="5"/>
      <c r="F22" s="5"/>
      <c r="G22" s="5"/>
      <c r="H22" s="5"/>
      <c r="I22" s="5"/>
    </row>
    <row r="23" spans="2:9" ht="15.6">
      <c r="B23" s="86" t="s">
        <v>157</v>
      </c>
      <c r="C23" s="293" t="str">
        <f>IF(SUM(C21:H21)=6,"Sí, no presenta ningún saldo de tesorería negativo","No, presenta algún saldo de tesorería negativo")</f>
        <v>Sí, no presenta ningún saldo de tesorería negativo</v>
      </c>
      <c r="D23" s="294"/>
      <c r="E23" s="294"/>
      <c r="F23" s="294"/>
      <c r="G23" s="294"/>
      <c r="H23" s="294"/>
      <c r="I23" s="5"/>
    </row>
    <row r="24" spans="2:9">
      <c r="B24" s="17"/>
      <c r="C24" s="17"/>
      <c r="D24" s="5"/>
      <c r="E24" s="5"/>
      <c r="F24" s="5"/>
      <c r="G24" s="5"/>
      <c r="H24" s="5"/>
      <c r="I24" s="5"/>
    </row>
    <row r="25" spans="2:9">
      <c r="B25" s="17"/>
      <c r="C25" s="17"/>
      <c r="D25" s="5"/>
      <c r="E25" s="5"/>
      <c r="F25" s="5"/>
      <c r="G25" s="5"/>
      <c r="H25" s="5"/>
      <c r="I25" s="5"/>
    </row>
    <row r="26" spans="2:9">
      <c r="B26" s="17"/>
      <c r="C26" s="17"/>
      <c r="D26" s="5"/>
      <c r="E26" s="5"/>
      <c r="F26" s="5"/>
      <c r="G26" s="5"/>
      <c r="H26" s="5"/>
      <c r="I26" s="5"/>
    </row>
    <row r="27" spans="2:9">
      <c r="B27" s="17"/>
      <c r="C27" s="17"/>
      <c r="D27" s="5"/>
      <c r="E27" s="5"/>
      <c r="F27" s="5"/>
      <c r="G27" s="5"/>
      <c r="H27" s="5"/>
      <c r="I27" s="5"/>
    </row>
    <row r="28" spans="2:9">
      <c r="B28" s="17"/>
      <c r="C28" s="17"/>
      <c r="D28" s="5"/>
      <c r="E28" s="5"/>
      <c r="F28" s="5"/>
      <c r="G28" s="5"/>
      <c r="H28" s="5"/>
      <c r="I28" s="5"/>
    </row>
  </sheetData>
  <sheetProtection algorithmName="SHA-512" hashValue="ASFgTmg9wUpHpchZvmWGK5q6Jx/6rtIXHmSoO8MJzzYJ7g1YJgU7ruN2ccnyTiSkArYPyYnbWBJ1He8isFKTFA==" saltValue="TXry/ehF1MgJLNCPJhP+mw==" spinCount="100000" sheet="1" objects="1" scenarios="1"/>
  <mergeCells count="1">
    <mergeCell ref="C23:H2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I33"/>
  <sheetViews>
    <sheetView showGridLines="0" topLeftCell="B1" workbookViewId="0">
      <selection activeCell="C18" sqref="C18"/>
    </sheetView>
  </sheetViews>
  <sheetFormatPr baseColWidth="10" defaultColWidth="11.44140625" defaultRowHeight="13.8"/>
  <cols>
    <col min="1" max="1" width="11.44140625" style="3"/>
    <col min="2" max="2" width="57.44140625" style="25" customWidth="1"/>
    <col min="3" max="3" width="16.33203125" style="25" customWidth="1"/>
    <col min="4" max="4" width="16.33203125" style="3" customWidth="1"/>
    <col min="5" max="8" width="16.44140625" style="3" customWidth="1"/>
    <col min="9" max="16384" width="11.44140625" style="3"/>
  </cols>
  <sheetData>
    <row r="3" spans="2:9" ht="30">
      <c r="B3" s="70" t="s">
        <v>405</v>
      </c>
      <c r="C3" s="26"/>
    </row>
    <row r="4" spans="2:9" ht="30">
      <c r="B4" s="70"/>
      <c r="C4" s="26"/>
    </row>
    <row r="5" spans="2:9" ht="30">
      <c r="B5" s="70"/>
      <c r="C5" s="26"/>
    </row>
    <row r="6" spans="2:9">
      <c r="B6" s="24"/>
      <c r="C6" s="26"/>
    </row>
    <row r="9" spans="2:9">
      <c r="C9" s="71" t="s">
        <v>141</v>
      </c>
      <c r="D9" s="71" t="s">
        <v>142</v>
      </c>
      <c r="E9" s="71" t="s">
        <v>143</v>
      </c>
      <c r="F9" s="71" t="s">
        <v>144</v>
      </c>
      <c r="G9" s="71" t="s">
        <v>145</v>
      </c>
      <c r="H9" s="71" t="s">
        <v>146</v>
      </c>
    </row>
    <row r="10" spans="2:9">
      <c r="B10" s="73" t="s">
        <v>131</v>
      </c>
      <c r="C10" s="76">
        <f>P2_DatosExplotaciónINCREMENTAL!C31</f>
        <v>0</v>
      </c>
      <c r="D10" s="77">
        <f>P2_DatosExplotaciónINCREMENTAL!C32</f>
        <v>0</v>
      </c>
      <c r="E10" s="77">
        <f>P2_DatosExplotaciónINCREMENTAL!C33</f>
        <v>0</v>
      </c>
      <c r="F10" s="77">
        <f>P2_DatosExplotaciónINCREMENTAL!C34</f>
        <v>0</v>
      </c>
      <c r="G10" s="77">
        <f>P2_DatosExplotaciónINCREMENTAL!C35</f>
        <v>0</v>
      </c>
      <c r="H10" s="77">
        <f>P2_DatosExplotaciónINCREMENTAL!C36</f>
        <v>0</v>
      </c>
      <c r="I10" s="5"/>
    </row>
    <row r="11" spans="2:9">
      <c r="B11" s="73" t="s">
        <v>132</v>
      </c>
      <c r="C11" s="78">
        <f>P2_DatosExplotaciónINCREMENTAL!$F31</f>
        <v>0</v>
      </c>
      <c r="D11" s="78">
        <f>P2_DatosExplotaciónINCREMENTAL!$F32</f>
        <v>0</v>
      </c>
      <c r="E11" s="78">
        <f>P2_DatosExplotaciónINCREMENTAL!$F33</f>
        <v>0</v>
      </c>
      <c r="F11" s="78">
        <f>P2_DatosExplotaciónINCREMENTAL!$F34</f>
        <v>0</v>
      </c>
      <c r="G11" s="78">
        <f>P2_DatosExplotaciónINCREMENTAL!$F35</f>
        <v>0</v>
      </c>
      <c r="H11" s="78">
        <f>P2_DatosExplotaciónINCREMENTAL!$F36</f>
        <v>0</v>
      </c>
      <c r="I11" s="5"/>
    </row>
    <row r="12" spans="2:9">
      <c r="B12" s="74" t="s">
        <v>133</v>
      </c>
      <c r="C12" s="79">
        <f>C10-C11</f>
        <v>0</v>
      </c>
      <c r="D12" s="79">
        <f t="shared" ref="D12:H12" si="0">D10-D11</f>
        <v>0</v>
      </c>
      <c r="E12" s="79">
        <f t="shared" si="0"/>
        <v>0</v>
      </c>
      <c r="F12" s="79">
        <f t="shared" si="0"/>
        <v>0</v>
      </c>
      <c r="G12" s="79">
        <f t="shared" si="0"/>
        <v>0</v>
      </c>
      <c r="H12" s="79">
        <f t="shared" si="0"/>
        <v>0</v>
      </c>
      <c r="I12" s="5"/>
    </row>
    <row r="13" spans="2:9">
      <c r="B13" s="73" t="s">
        <v>134</v>
      </c>
      <c r="C13" s="78">
        <f>P2_DatosExplotaciónINCREMENTAL!$C14</f>
        <v>0</v>
      </c>
      <c r="D13" s="78">
        <f>P2_DatosExplotaciónINCREMENTAL!$C15</f>
        <v>0</v>
      </c>
      <c r="E13" s="78">
        <f>P2_DatosExplotaciónINCREMENTAL!$C16</f>
        <v>0</v>
      </c>
      <c r="F13" s="78">
        <f>P2_DatosExplotaciónINCREMENTAL!$C17</f>
        <v>0</v>
      </c>
      <c r="G13" s="78">
        <f>P2_DatosExplotaciónINCREMENTAL!$C18</f>
        <v>0</v>
      </c>
      <c r="H13" s="78">
        <f>P2_DatosExplotaciónINCREMENTAL!$C19</f>
        <v>0</v>
      </c>
      <c r="I13" s="5"/>
    </row>
    <row r="14" spans="2:9">
      <c r="B14" s="73" t="s">
        <v>135</v>
      </c>
      <c r="C14" s="78">
        <f>'P3_Plan Inversión_INCREMENTAL'!$C33</f>
        <v>0</v>
      </c>
      <c r="D14" s="78">
        <f>'P3_Plan Inversión_INCREMENTAL'!$C34</f>
        <v>0</v>
      </c>
      <c r="E14" s="78">
        <f>'P3_Plan Inversión_INCREMENTAL'!$C35</f>
        <v>0</v>
      </c>
      <c r="F14" s="78">
        <f>'P3_Plan Inversión_INCREMENTAL'!$C36</f>
        <v>0</v>
      </c>
      <c r="G14" s="78">
        <f>'P3_Plan Inversión_INCREMENTAL'!$C37</f>
        <v>0</v>
      </c>
      <c r="H14" s="78">
        <f>'P3_Plan Inversión_INCREMENTAL'!$C38</f>
        <v>0</v>
      </c>
      <c r="I14" s="5"/>
    </row>
    <row r="15" spans="2:9">
      <c r="B15" s="73" t="s">
        <v>137</v>
      </c>
      <c r="C15" s="78">
        <f>SUM('P3_Plan Inversión_INCREMENTAL'!C9:'P3_Plan Inversión_INCREMENTAL'!C11)</f>
        <v>0</v>
      </c>
      <c r="D15" s="80"/>
      <c r="E15" s="80"/>
      <c r="F15" s="80"/>
      <c r="G15" s="80"/>
      <c r="H15" s="80"/>
      <c r="I15" s="5"/>
    </row>
    <row r="16" spans="2:9">
      <c r="B16" s="73" t="s">
        <v>138</v>
      </c>
      <c r="C16" s="78">
        <f>SUM('P3_Plan Inversión_INCREMENTAL'!C20:C25)</f>
        <v>0</v>
      </c>
      <c r="D16" s="80"/>
      <c r="E16" s="80"/>
      <c r="F16" s="80"/>
      <c r="G16" s="80"/>
      <c r="H16" s="80"/>
      <c r="I16" s="5"/>
    </row>
    <row r="17" spans="2:9">
      <c r="B17" s="74" t="s">
        <v>151</v>
      </c>
      <c r="C17" s="81">
        <f>C12-C13-C14-C15-C16</f>
        <v>0</v>
      </c>
      <c r="D17" s="81">
        <f t="shared" ref="D17:H17" si="1">D12-D13-D14-D15-D16</f>
        <v>0</v>
      </c>
      <c r="E17" s="81">
        <f t="shared" si="1"/>
        <v>0</v>
      </c>
      <c r="F17" s="81">
        <f t="shared" si="1"/>
        <v>0</v>
      </c>
      <c r="G17" s="81">
        <f t="shared" si="1"/>
        <v>0</v>
      </c>
      <c r="H17" s="81">
        <f t="shared" si="1"/>
        <v>0</v>
      </c>
      <c r="I17" s="5"/>
    </row>
    <row r="18" spans="2:9">
      <c r="B18" s="73" t="s">
        <v>139</v>
      </c>
      <c r="C18" s="78">
        <f>'P4_Plan FinanciaciónINCREMENTAL'!J45</f>
        <v>0</v>
      </c>
      <c r="D18" s="78">
        <f>'P4_Plan FinanciaciónINCREMENTAL'!J46</f>
        <v>0</v>
      </c>
      <c r="E18" s="78">
        <f>'P4_Plan FinanciaciónINCREMENTAL'!J47</f>
        <v>0</v>
      </c>
      <c r="F18" s="78">
        <f>'P4_Plan FinanciaciónINCREMENTAL'!J48</f>
        <v>0</v>
      </c>
      <c r="G18" s="78">
        <f>'P4_Plan FinanciaciónINCREMENTAL'!J49</f>
        <v>0</v>
      </c>
      <c r="H18" s="78">
        <f>'P4_Plan FinanciaciónINCREMENTAL'!J50</f>
        <v>0</v>
      </c>
      <c r="I18" s="5"/>
    </row>
    <row r="19" spans="2:9">
      <c r="B19" s="74" t="s">
        <v>140</v>
      </c>
      <c r="C19" s="81">
        <f>C17-C18</f>
        <v>0</v>
      </c>
      <c r="D19" s="81">
        <f t="shared" ref="D19:H19" si="2">D17-D18</f>
        <v>0</v>
      </c>
      <c r="E19" s="81">
        <f t="shared" si="2"/>
        <v>0</v>
      </c>
      <c r="F19" s="81">
        <f t="shared" si="2"/>
        <v>0</v>
      </c>
      <c r="G19" s="81">
        <f t="shared" si="2"/>
        <v>0</v>
      </c>
      <c r="H19" s="81">
        <f t="shared" si="2"/>
        <v>0</v>
      </c>
      <c r="I19" s="5"/>
    </row>
    <row r="20" spans="2:9">
      <c r="B20" s="73" t="s">
        <v>147</v>
      </c>
      <c r="C20" s="78">
        <v>0</v>
      </c>
      <c r="D20" s="80">
        <f>IF(C19&lt;0,C19,0)</f>
        <v>0</v>
      </c>
      <c r="E20" s="80">
        <f>IF(D21&lt;0,D21,0)</f>
        <v>0</v>
      </c>
      <c r="F20" s="80">
        <f t="shared" ref="F20:H20" si="3">IF(E21&lt;0,E21,0)</f>
        <v>0</v>
      </c>
      <c r="G20" s="80">
        <f t="shared" si="3"/>
        <v>0</v>
      </c>
      <c r="H20" s="80">
        <f t="shared" si="3"/>
        <v>0</v>
      </c>
      <c r="I20" s="5"/>
    </row>
    <row r="21" spans="2:9">
      <c r="B21" s="74" t="s">
        <v>148</v>
      </c>
      <c r="C21" s="81">
        <f>C19</f>
        <v>0</v>
      </c>
      <c r="D21" s="81">
        <f>D19+D20</f>
        <v>0</v>
      </c>
      <c r="E21" s="81">
        <f>E19+E20</f>
        <v>0</v>
      </c>
      <c r="F21" s="81">
        <f t="shared" ref="F21:H21" si="4">F19+F20</f>
        <v>0</v>
      </c>
      <c r="G21" s="81">
        <f t="shared" si="4"/>
        <v>0</v>
      </c>
      <c r="H21" s="81">
        <f t="shared" si="4"/>
        <v>0</v>
      </c>
      <c r="I21" s="5"/>
    </row>
    <row r="22" spans="2:9">
      <c r="B22" s="73" t="s">
        <v>149</v>
      </c>
      <c r="C22" s="78">
        <f>IF(C21&lt;0,0,C21*P2_DatosExplotaciónINCREMENTAL!$F$3)</f>
        <v>0</v>
      </c>
      <c r="D22" s="78">
        <f>IF(D21&lt;0,0,D21*P2_DatosExplotaciónINCREMENTAL!$F$3)</f>
        <v>0</v>
      </c>
      <c r="E22" s="78">
        <f>IF(E21&lt;0,0,E21*P2_DatosExplotaciónINCREMENTAL!$F$3)</f>
        <v>0</v>
      </c>
      <c r="F22" s="78">
        <f>IF(F21&lt;0,0,F21*P2_DatosExplotaciónINCREMENTAL!$F$3)</f>
        <v>0</v>
      </c>
      <c r="G22" s="78">
        <f>IF(G21&lt;0,0,G21*P2_DatosExplotaciónINCREMENTAL!$F$3)</f>
        <v>0</v>
      </c>
      <c r="H22" s="78">
        <f>IF(H21&lt;0,0,H21*P2_DatosExplotaciónINCREMENTAL!$F$3)</f>
        <v>0</v>
      </c>
      <c r="I22" s="5"/>
    </row>
    <row r="23" spans="2:9">
      <c r="B23" s="75" t="s">
        <v>150</v>
      </c>
      <c r="C23" s="82">
        <f>C19-C22</f>
        <v>0</v>
      </c>
      <c r="D23" s="82">
        <f t="shared" ref="D23:H23" si="5">D19-D22</f>
        <v>0</v>
      </c>
      <c r="E23" s="82">
        <f t="shared" si="5"/>
        <v>0</v>
      </c>
      <c r="F23" s="82">
        <f t="shared" si="5"/>
        <v>0</v>
      </c>
      <c r="G23" s="82">
        <f t="shared" si="5"/>
        <v>0</v>
      </c>
      <c r="H23" s="82">
        <f t="shared" si="5"/>
        <v>0</v>
      </c>
      <c r="I23" s="5"/>
    </row>
    <row r="24" spans="2:9">
      <c r="B24" s="17"/>
      <c r="C24" s="17"/>
      <c r="D24" s="5"/>
      <c r="E24" s="5"/>
      <c r="F24" s="5"/>
      <c r="G24" s="5"/>
      <c r="H24" s="5"/>
      <c r="I24" s="5"/>
    </row>
    <row r="25" spans="2:9">
      <c r="B25" s="17"/>
      <c r="C25" s="17"/>
      <c r="D25" s="5"/>
      <c r="E25" s="5"/>
      <c r="F25" s="5"/>
      <c r="G25" s="5"/>
      <c r="H25" s="5"/>
      <c r="I25" s="5"/>
    </row>
    <row r="26" spans="2:9">
      <c r="B26" s="17"/>
      <c r="C26" s="17"/>
      <c r="D26" s="5"/>
      <c r="E26" s="5"/>
      <c r="F26" s="5"/>
      <c r="G26" s="5"/>
      <c r="H26" s="5"/>
      <c r="I26" s="5"/>
    </row>
    <row r="27" spans="2:9">
      <c r="B27" s="17"/>
      <c r="C27" s="17"/>
      <c r="D27" s="5"/>
      <c r="E27" s="5"/>
      <c r="F27" s="5"/>
      <c r="G27" s="5"/>
      <c r="H27" s="5"/>
      <c r="I27" s="5"/>
    </row>
    <row r="28" spans="2:9">
      <c r="B28" s="17"/>
      <c r="C28" s="17"/>
      <c r="D28" s="5"/>
      <c r="E28" s="5"/>
      <c r="F28" s="5"/>
      <c r="G28" s="5"/>
      <c r="H28" s="5"/>
      <c r="I28" s="5"/>
    </row>
    <row r="29" spans="2:9">
      <c r="B29" s="17"/>
      <c r="C29" s="17"/>
      <c r="D29" s="5"/>
      <c r="E29" s="5"/>
      <c r="F29" s="5"/>
      <c r="G29" s="5"/>
      <c r="H29" s="5"/>
      <c r="I29" s="5"/>
    </row>
    <row r="30" spans="2:9">
      <c r="B30" s="17"/>
      <c r="C30" s="17"/>
      <c r="D30" s="5"/>
      <c r="E30" s="5"/>
      <c r="F30" s="5"/>
      <c r="G30" s="5"/>
      <c r="H30" s="5"/>
      <c r="I30" s="5"/>
    </row>
    <row r="31" spans="2:9">
      <c r="B31" s="17"/>
      <c r="C31" s="17"/>
      <c r="D31" s="5"/>
      <c r="E31" s="5"/>
      <c r="F31" s="5"/>
      <c r="G31" s="5"/>
      <c r="H31" s="5"/>
      <c r="I31" s="5"/>
    </row>
    <row r="32" spans="2:9">
      <c r="B32" s="17"/>
      <c r="C32" s="17"/>
      <c r="D32" s="5"/>
      <c r="E32" s="5"/>
      <c r="F32" s="5"/>
      <c r="G32" s="5"/>
      <c r="H32" s="5"/>
      <c r="I32" s="5"/>
    </row>
    <row r="33" spans="2:9">
      <c r="B33" s="17"/>
      <c r="C33" s="17"/>
      <c r="D33" s="5"/>
      <c r="E33" s="5"/>
      <c r="F33" s="5"/>
      <c r="G33" s="5"/>
      <c r="H33" s="5"/>
      <c r="I33" s="5"/>
    </row>
  </sheetData>
  <sheetProtection algorithmName="SHA-512" hashValue="8Vngt4UZLwtkmYxa7wH4/r4De984QGQweitBeoUHEqWbZt9Zb0eqY0ZkbRsygI97mf2XdyEEeIcLq7UtkM0fFA==" saltValue="YqxtwSjrFkkbxmtJOEscAQ==" spinCount="100000" sheet="1" objects="1" scenarios="1"/>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67"/>
  <sheetViews>
    <sheetView showGridLines="0" topLeftCell="A57" workbookViewId="0">
      <selection activeCell="J33" sqref="J33"/>
    </sheetView>
  </sheetViews>
  <sheetFormatPr baseColWidth="10" defaultColWidth="11.44140625" defaultRowHeight="13.8"/>
  <cols>
    <col min="1" max="1" width="3.33203125" style="3" customWidth="1"/>
    <col min="2" max="2" width="39.6640625" style="5" customWidth="1"/>
    <col min="3" max="3" width="15.5546875" style="5" customWidth="1"/>
    <col min="4" max="4" width="15.109375" style="5" customWidth="1"/>
    <col min="5" max="5" width="17.109375" style="3" customWidth="1"/>
    <col min="6" max="6" width="17.5546875" style="3" customWidth="1"/>
    <col min="7" max="7" width="16.5546875" style="3" customWidth="1"/>
    <col min="8" max="8" width="15.5546875" style="3" customWidth="1"/>
    <col min="9" max="9" width="7.109375" style="3" customWidth="1"/>
    <col min="10" max="10" width="49.33203125" style="5" customWidth="1"/>
    <col min="11" max="11" width="28.33203125" style="3" customWidth="1"/>
    <col min="12" max="12" width="5" style="3" customWidth="1"/>
    <col min="13" max="13" width="15.33203125" style="101" customWidth="1"/>
    <col min="14" max="14" width="12.109375" style="101" customWidth="1"/>
    <col min="15" max="18" width="11.44140625" style="101"/>
    <col min="19" max="16384" width="11.44140625" style="3"/>
  </cols>
  <sheetData>
    <row r="1" spans="2:18" hidden="1">
      <c r="M1" s="25"/>
      <c r="N1" s="25"/>
      <c r="O1" s="25"/>
      <c r="P1" s="25"/>
      <c r="Q1" s="25"/>
      <c r="R1" s="25"/>
    </row>
    <row r="2" spans="2:18" hidden="1">
      <c r="B2" s="8" t="s">
        <v>98</v>
      </c>
      <c r="C2" s="9" t="s">
        <v>99</v>
      </c>
      <c r="D2" s="9" t="s">
        <v>100</v>
      </c>
      <c r="E2" s="7" t="s">
        <v>115</v>
      </c>
      <c r="F2" s="7" t="s">
        <v>116</v>
      </c>
      <c r="G2" s="31"/>
      <c r="J2" s="8" t="s">
        <v>19</v>
      </c>
      <c r="K2" s="6">
        <f>'P4_Plan FinanciaciónINCREMENTAL'!K2</f>
        <v>0.25</v>
      </c>
      <c r="M2" s="19" t="s">
        <v>31</v>
      </c>
      <c r="N2" s="93"/>
      <c r="O2" s="93"/>
      <c r="P2" s="93"/>
      <c r="Q2" s="93"/>
      <c r="R2" s="93"/>
    </row>
    <row r="3" spans="2:18" hidden="1">
      <c r="B3" s="10" t="s">
        <v>96</v>
      </c>
      <c r="C3" s="11"/>
      <c r="D3" s="52" t="s">
        <v>101</v>
      </c>
      <c r="E3" s="94">
        <f>K3</f>
        <v>0.02</v>
      </c>
      <c r="F3" s="94">
        <f>K3</f>
        <v>0.02</v>
      </c>
      <c r="G3" s="95"/>
      <c r="J3" s="8" t="s">
        <v>34</v>
      </c>
      <c r="K3" s="6">
        <f>'P4_Plan FinanciaciónINCREMENTAL'!K3</f>
        <v>0.02</v>
      </c>
      <c r="M3" s="20" t="s">
        <v>32</v>
      </c>
      <c r="N3" s="93"/>
      <c r="O3" s="93"/>
      <c r="P3" s="93"/>
      <c r="Q3" s="93"/>
      <c r="R3" s="93"/>
    </row>
    <row r="4" spans="2:18" hidden="1">
      <c r="B4" s="10" t="s">
        <v>97</v>
      </c>
      <c r="C4" s="11">
        <f>'P4_Plan FinanciaciónINCREMENTAL'!C4</f>
        <v>0</v>
      </c>
      <c r="D4" s="11">
        <f>'P4_Plan FinanciaciónINCREMENTAL'!D4</f>
        <v>0</v>
      </c>
      <c r="E4" s="11"/>
      <c r="F4" s="96">
        <f>E4*(1-K2)</f>
        <v>0</v>
      </c>
      <c r="G4" s="97"/>
      <c r="J4" s="56" t="s">
        <v>89</v>
      </c>
      <c r="K4" s="98">
        <f>'P3_Plan Inversión_INCREMENTAL'!D29</f>
        <v>0</v>
      </c>
      <c r="M4" s="20" t="s">
        <v>33</v>
      </c>
      <c r="N4" s="93"/>
      <c r="O4" s="93"/>
      <c r="P4" s="93"/>
      <c r="Q4" s="93"/>
      <c r="R4" s="93"/>
    </row>
    <row r="5" spans="2:18" hidden="1">
      <c r="B5" s="10" t="s">
        <v>118</v>
      </c>
      <c r="C5" s="11">
        <f>'P4_Plan FinanciaciónINCREMENTAL'!C7</f>
        <v>0</v>
      </c>
      <c r="D5" s="11">
        <f>'P4_Plan FinanciaciónINCREMENTAL'!D7</f>
        <v>0</v>
      </c>
      <c r="E5" s="99">
        <v>0</v>
      </c>
      <c r="F5" s="99">
        <v>0</v>
      </c>
      <c r="G5" s="100"/>
      <c r="J5" s="5" t="s">
        <v>103</v>
      </c>
      <c r="K5" s="45" t="str">
        <f>IF(C6&lt;K4,(K4-C6),"No falta financiación")</f>
        <v>No falta financiación</v>
      </c>
    </row>
    <row r="6" spans="2:18" hidden="1">
      <c r="B6" s="8" t="s">
        <v>102</v>
      </c>
      <c r="C6" s="14">
        <f>SUM(C3:C5)</f>
        <v>0</v>
      </c>
      <c r="G6" s="25"/>
      <c r="J6" s="5" t="s">
        <v>104</v>
      </c>
      <c r="K6" s="46" t="str">
        <f>IF(K4&lt;C6,C6-K4,"No sobra financiación")</f>
        <v>No sobra financiación</v>
      </c>
    </row>
    <row r="7" spans="2:18" hidden="1">
      <c r="C7" s="47" t="s">
        <v>105</v>
      </c>
      <c r="D7" s="4" t="s">
        <v>106</v>
      </c>
      <c r="E7" s="5"/>
      <c r="F7" s="102" t="e">
        <f>(F3*C3+F4*C4+F5*C5)/(C3+C4+C5)</f>
        <v>#DIV/0!</v>
      </c>
      <c r="G7" s="103"/>
      <c r="J7" s="44"/>
      <c r="K7" s="25"/>
    </row>
    <row r="8" spans="2:18" hidden="1">
      <c r="C8" s="50" t="str">
        <f>IF(D4=0,"Falta introducir años",C4*E4)</f>
        <v>Falta introducir años</v>
      </c>
      <c r="D8" s="16" t="str">
        <f>IF(D5=0,"No se indican años",C5/D5)</f>
        <v>No se indican años</v>
      </c>
      <c r="J8" s="4"/>
    </row>
    <row r="9" spans="2:18" ht="30">
      <c r="B9" s="70" t="s">
        <v>406</v>
      </c>
      <c r="C9" s="50"/>
      <c r="D9" s="16"/>
      <c r="J9" s="4"/>
    </row>
    <row r="10" spans="2:18" ht="30">
      <c r="B10" s="70"/>
      <c r="C10" s="50"/>
      <c r="D10" s="16"/>
      <c r="J10" s="4"/>
    </row>
    <row r="11" spans="2:18">
      <c r="C11" s="50"/>
      <c r="D11" s="16"/>
      <c r="J11" s="4"/>
    </row>
    <row r="12" spans="2:18">
      <c r="C12" s="50"/>
      <c r="D12" s="16"/>
      <c r="J12" s="4"/>
    </row>
    <row r="13" spans="2:18">
      <c r="C13" s="50"/>
      <c r="D13" s="16"/>
      <c r="J13" s="4"/>
    </row>
    <row r="14" spans="2:18">
      <c r="C14" s="50"/>
      <c r="D14" s="16"/>
      <c r="J14" s="4"/>
    </row>
    <row r="15" spans="2:18">
      <c r="C15" s="50"/>
      <c r="D15" s="16"/>
      <c r="J15" s="4"/>
    </row>
    <row r="16" spans="2:18">
      <c r="C16" s="50"/>
      <c r="D16" s="16"/>
      <c r="J16" s="4"/>
    </row>
    <row r="17" spans="2:18">
      <c r="C17" s="50"/>
      <c r="D17" s="16"/>
      <c r="J17" s="4"/>
    </row>
    <row r="18" spans="2:18">
      <c r="C18" s="50"/>
      <c r="D18" s="16"/>
      <c r="J18" s="4"/>
    </row>
    <row r="19" spans="2:18">
      <c r="C19" s="50"/>
      <c r="D19" s="16"/>
      <c r="E19" s="25"/>
      <c r="F19" s="25"/>
      <c r="G19" s="25"/>
      <c r="H19" s="25"/>
      <c r="J19" s="4"/>
    </row>
    <row r="20" spans="2:18">
      <c r="B20" s="8" t="str">
        <f>P2_DatosExplotaciónINCREMENTAL!B14</f>
        <v>COSTES FIJOS ANUALES TOTALES AÑO 1</v>
      </c>
      <c r="C20" s="39">
        <f>P2_DatosExplotaciónINCREMENTAL!C14</f>
        <v>0</v>
      </c>
      <c r="D20" s="16"/>
      <c r="E20" s="24"/>
      <c r="F20" s="104"/>
      <c r="G20" s="105"/>
      <c r="H20" s="25"/>
      <c r="J20" s="4"/>
    </row>
    <row r="21" spans="2:18">
      <c r="B21" s="8" t="str">
        <f>P2_DatosExplotaciónINCREMENTAL!B15</f>
        <v>COSTES FIJOS ANUALES TOTALES AÑO 2</v>
      </c>
      <c r="C21" s="39">
        <f>P2_DatosExplotaciónINCREMENTAL!C15</f>
        <v>0</v>
      </c>
      <c r="D21" s="16"/>
      <c r="E21" s="24"/>
      <c r="F21" s="104"/>
      <c r="G21" s="105"/>
      <c r="H21" s="25"/>
      <c r="J21" s="4"/>
    </row>
    <row r="22" spans="2:18">
      <c r="B22" s="8" t="str">
        <f>P2_DatosExplotaciónINCREMENTAL!B16</f>
        <v>COSTES FIJOS ANUALES TOTALES AÑO 3</v>
      </c>
      <c r="C22" s="39">
        <f>P2_DatosExplotaciónINCREMENTAL!C16</f>
        <v>0</v>
      </c>
      <c r="D22" s="16"/>
      <c r="E22" s="24"/>
      <c r="F22" s="104"/>
      <c r="G22" s="105"/>
      <c r="H22" s="25"/>
      <c r="J22" s="4"/>
    </row>
    <row r="23" spans="2:18">
      <c r="B23" s="8" t="str">
        <f>P2_DatosExplotaciónINCREMENTAL!B17</f>
        <v>COSTES FIJOS ANUALES TOTALES AÑO 4</v>
      </c>
      <c r="C23" s="39">
        <f>P2_DatosExplotaciónINCREMENTAL!C17</f>
        <v>0</v>
      </c>
      <c r="D23" s="16"/>
      <c r="E23" s="24"/>
      <c r="F23" s="104"/>
      <c r="G23" s="105"/>
      <c r="H23" s="25"/>
      <c r="J23" s="4"/>
    </row>
    <row r="24" spans="2:18">
      <c r="B24" s="8" t="str">
        <f>P2_DatosExplotaciónINCREMENTAL!B18</f>
        <v>COSTES FIJOS ANUALES TOTALES AÑO 5</v>
      </c>
      <c r="C24" s="39">
        <f>P2_DatosExplotaciónINCREMENTAL!C18</f>
        <v>0</v>
      </c>
      <c r="D24" s="16"/>
      <c r="E24" s="24"/>
      <c r="F24" s="104"/>
      <c r="G24" s="105"/>
      <c r="H24" s="25"/>
      <c r="J24" s="4"/>
    </row>
    <row r="25" spans="2:18">
      <c r="B25" s="8" t="str">
        <f>P2_DatosExplotaciónINCREMENTAL!B19</f>
        <v>COSTES FIJOS ANUALES TOTALES AÑO 6</v>
      </c>
      <c r="C25" s="39">
        <f>P2_DatosExplotaciónINCREMENTAL!C19</f>
        <v>0</v>
      </c>
      <c r="D25" s="16"/>
      <c r="E25" s="24"/>
      <c r="F25" s="104"/>
      <c r="G25" s="105"/>
      <c r="H25" s="25"/>
      <c r="J25" s="4"/>
    </row>
    <row r="26" spans="2:18" s="25" customFormat="1">
      <c r="B26" s="88"/>
      <c r="C26" s="92"/>
      <c r="D26" s="72"/>
      <c r="E26" s="24"/>
      <c r="F26" s="104"/>
      <c r="G26" s="105"/>
      <c r="J26" s="44"/>
      <c r="M26" s="106"/>
      <c r="N26" s="106"/>
      <c r="O26" s="106"/>
      <c r="P26" s="106"/>
      <c r="Q26" s="106"/>
      <c r="R26" s="106"/>
    </row>
    <row r="27" spans="2:18">
      <c r="B27" s="8" t="s">
        <v>185</v>
      </c>
      <c r="C27" s="111" t="str">
        <f>P2_DatosExplotaciónINCREMENTAL!F4</f>
        <v>Sin datos</v>
      </c>
      <c r="D27" s="16"/>
      <c r="E27" s="25"/>
      <c r="F27" s="25"/>
      <c r="G27" s="25"/>
      <c r="H27" s="25"/>
      <c r="J27" s="4"/>
    </row>
    <row r="28" spans="2:18">
      <c r="C28" s="50"/>
      <c r="D28" s="16"/>
      <c r="J28" s="4"/>
    </row>
    <row r="29" spans="2:18">
      <c r="B29" s="60"/>
      <c r="C29" s="112" t="s">
        <v>121</v>
      </c>
      <c r="D29" s="62" t="s">
        <v>113</v>
      </c>
      <c r="E29" s="62" t="s">
        <v>271</v>
      </c>
      <c r="F29" s="113" t="s">
        <v>117</v>
      </c>
      <c r="H29" s="114" t="s">
        <v>120</v>
      </c>
      <c r="I29" s="64"/>
      <c r="J29" s="3"/>
      <c r="M29" s="93"/>
      <c r="N29" s="93"/>
      <c r="O29" s="93"/>
      <c r="P29" s="93"/>
      <c r="Q29" s="93"/>
      <c r="R29" s="93"/>
    </row>
    <row r="30" spans="2:18">
      <c r="B30" s="8" t="s">
        <v>107</v>
      </c>
      <c r="C30" s="141" t="e">
        <f>-PMT(E4,D4,C4,,0)</f>
        <v>#NUM!</v>
      </c>
      <c r="D30" s="39">
        <f>'P4_Plan FinanciaciónINCREMENTAL'!J45</f>
        <v>0</v>
      </c>
      <c r="E30" s="58">
        <f>'P4_Plan FinanciaciónINCREMENTAL'!K45</f>
        <v>0</v>
      </c>
      <c r="F30" s="113" t="s">
        <v>117</v>
      </c>
      <c r="H30" s="115">
        <f>C5-G30</f>
        <v>0</v>
      </c>
      <c r="I30" s="107"/>
      <c r="J30" s="3"/>
      <c r="K30" s="4"/>
      <c r="M30" s="93"/>
      <c r="N30" s="93"/>
      <c r="O30" s="93"/>
      <c r="P30" s="93"/>
      <c r="Q30" s="93"/>
      <c r="R30" s="93"/>
    </row>
    <row r="31" spans="2:18">
      <c r="B31" s="8" t="s">
        <v>108</v>
      </c>
      <c r="C31" s="50">
        <f>IF(D4&gt;1,C30,0)</f>
        <v>0</v>
      </c>
      <c r="D31" s="39">
        <f>'P4_Plan FinanciaciónINCREMENTAL'!J46</f>
        <v>0</v>
      </c>
      <c r="E31" s="58">
        <f>'P4_Plan FinanciaciónINCREMENTAL'!K46</f>
        <v>0</v>
      </c>
      <c r="F31" s="113" t="s">
        <v>117</v>
      </c>
      <c r="H31" s="115">
        <f>H30-G31</f>
        <v>0</v>
      </c>
      <c r="I31" s="107"/>
      <c r="J31" s="3"/>
      <c r="K31" s="4"/>
      <c r="M31" s="93"/>
      <c r="N31" s="93"/>
      <c r="O31" s="93"/>
      <c r="P31" s="93"/>
      <c r="Q31" s="93"/>
      <c r="R31" s="93"/>
    </row>
    <row r="32" spans="2:18">
      <c r="B32" s="8" t="s">
        <v>109</v>
      </c>
      <c r="C32" s="50">
        <f>IF($D$4&gt;2,C31,0)</f>
        <v>0</v>
      </c>
      <c r="D32" s="39">
        <f>'P4_Plan FinanciaciónINCREMENTAL'!J47</f>
        <v>0</v>
      </c>
      <c r="E32" s="58">
        <f>'P4_Plan FinanciaciónINCREMENTAL'!K47</f>
        <v>0</v>
      </c>
      <c r="F32" s="113" t="s">
        <v>117</v>
      </c>
      <c r="H32" s="115">
        <f t="shared" ref="H32:H35" si="0">H31-G32</f>
        <v>0</v>
      </c>
      <c r="I32" s="107"/>
      <c r="J32" s="3"/>
      <c r="K32" s="4"/>
      <c r="M32" s="93"/>
      <c r="N32" s="93"/>
      <c r="O32" s="93"/>
      <c r="P32" s="93"/>
      <c r="Q32" s="93"/>
      <c r="R32" s="93"/>
    </row>
    <row r="33" spans="2:18">
      <c r="B33" s="8" t="s">
        <v>110</v>
      </c>
      <c r="C33" s="50">
        <f>IF($D$4&gt;3,C32,0)</f>
        <v>0</v>
      </c>
      <c r="D33" s="39">
        <f>'P4_Plan FinanciaciónINCREMENTAL'!J48</f>
        <v>0</v>
      </c>
      <c r="E33" s="58">
        <f>'P4_Plan FinanciaciónINCREMENTAL'!K48</f>
        <v>0</v>
      </c>
      <c r="F33" s="113" t="s">
        <v>117</v>
      </c>
      <c r="H33" s="115">
        <f t="shared" si="0"/>
        <v>0</v>
      </c>
      <c r="I33" s="107"/>
      <c r="J33" s="3"/>
      <c r="K33" s="4"/>
      <c r="M33" s="93"/>
      <c r="N33" s="93"/>
      <c r="O33" s="93"/>
      <c r="P33" s="93"/>
      <c r="Q33" s="93"/>
      <c r="R33" s="93"/>
    </row>
    <row r="34" spans="2:18">
      <c r="B34" s="8" t="s">
        <v>111</v>
      </c>
      <c r="C34" s="50">
        <f>IF($D$4&gt;4,C33,0)</f>
        <v>0</v>
      </c>
      <c r="D34" s="39">
        <f>'P4_Plan FinanciaciónINCREMENTAL'!J49</f>
        <v>0</v>
      </c>
      <c r="E34" s="58">
        <f>'P4_Plan FinanciaciónINCREMENTAL'!K49</f>
        <v>0</v>
      </c>
      <c r="F34" s="113" t="s">
        <v>117</v>
      </c>
      <c r="H34" s="115">
        <f t="shared" si="0"/>
        <v>0</v>
      </c>
      <c r="I34" s="107"/>
      <c r="J34" s="3"/>
      <c r="K34" s="4"/>
      <c r="M34" s="93"/>
      <c r="N34" s="93"/>
      <c r="O34" s="93"/>
      <c r="P34" s="93"/>
      <c r="Q34" s="93"/>
      <c r="R34" s="93"/>
    </row>
    <row r="35" spans="2:18">
      <c r="B35" s="8" t="s">
        <v>112</v>
      </c>
      <c r="C35" s="50">
        <f>IF($D$4&gt;5,C34,0)</f>
        <v>0</v>
      </c>
      <c r="D35" s="39">
        <f>'P4_Plan FinanciaciónINCREMENTAL'!J50</f>
        <v>0</v>
      </c>
      <c r="E35" s="58">
        <f>'P4_Plan FinanciaciónINCREMENTAL'!K50</f>
        <v>0</v>
      </c>
      <c r="F35" s="113" t="s">
        <v>117</v>
      </c>
      <c r="H35" s="115">
        <f t="shared" si="0"/>
        <v>0</v>
      </c>
      <c r="I35" s="107"/>
      <c r="J35" s="3"/>
      <c r="K35" s="4"/>
      <c r="M35" s="93"/>
      <c r="N35" s="93"/>
      <c r="O35" s="93"/>
      <c r="P35" s="93"/>
      <c r="Q35" s="93"/>
      <c r="R35" s="93"/>
    </row>
    <row r="36" spans="2:18">
      <c r="C36" s="39"/>
      <c r="F36" s="113" t="s">
        <v>117</v>
      </c>
      <c r="J36" s="4"/>
    </row>
    <row r="37" spans="2:18">
      <c r="C37" s="66" t="s">
        <v>128</v>
      </c>
      <c r="D37" s="66" t="s">
        <v>129</v>
      </c>
      <c r="E37" s="108" t="s">
        <v>130</v>
      </c>
    </row>
    <row r="38" spans="2:18">
      <c r="B38" s="40" t="s">
        <v>122</v>
      </c>
      <c r="C38" s="65">
        <f>P2_DatosExplotaciónINCREMENTAL!C38</f>
        <v>0</v>
      </c>
      <c r="D38" s="65">
        <f>IF($C$27="Sin datos",0,(C20+D30)/(1-$C$27))</f>
        <v>0</v>
      </c>
      <c r="E38" s="249">
        <f>IF($C$27="Sin datos",0,(C20+D30+E30)/(1-$C$27))</f>
        <v>0</v>
      </c>
      <c r="G38" s="295"/>
      <c r="H38" s="296"/>
      <c r="I38" s="297"/>
      <c r="J38" s="297"/>
      <c r="K38" s="297"/>
    </row>
    <row r="39" spans="2:18">
      <c r="B39" s="40" t="s">
        <v>123</v>
      </c>
      <c r="C39" s="65">
        <f>P2_DatosExplotaciónINCREMENTAL!C39</f>
        <v>0</v>
      </c>
      <c r="D39" s="65">
        <f t="shared" ref="D39:D43" si="1">IF($C$27="Sin datos",0,(C21+D31)/(1-$C$27))</f>
        <v>0</v>
      </c>
      <c r="E39" s="249">
        <f t="shared" ref="E39:E43" si="2">IF($C$27="Sin datos",0,(C21+D31+E31)/(1-$C$27))</f>
        <v>0</v>
      </c>
      <c r="G39" s="296"/>
      <c r="H39" s="296"/>
      <c r="I39" s="297"/>
      <c r="J39" s="297"/>
      <c r="K39" s="297"/>
    </row>
    <row r="40" spans="2:18">
      <c r="B40" s="40" t="s">
        <v>124</v>
      </c>
      <c r="C40" s="65">
        <f>P2_DatosExplotaciónINCREMENTAL!C40</f>
        <v>0</v>
      </c>
      <c r="D40" s="65">
        <f t="shared" si="1"/>
        <v>0</v>
      </c>
      <c r="E40" s="249">
        <f t="shared" si="2"/>
        <v>0</v>
      </c>
      <c r="G40" s="296"/>
      <c r="H40" s="296"/>
      <c r="I40" s="297"/>
      <c r="J40" s="297"/>
      <c r="K40" s="297"/>
    </row>
    <row r="41" spans="2:18">
      <c r="B41" s="40" t="s">
        <v>125</v>
      </c>
      <c r="C41" s="65">
        <f>P2_DatosExplotaciónINCREMENTAL!C41</f>
        <v>0</v>
      </c>
      <c r="D41" s="65">
        <f t="shared" si="1"/>
        <v>0</v>
      </c>
      <c r="E41" s="249">
        <f t="shared" si="2"/>
        <v>0</v>
      </c>
      <c r="G41" s="296"/>
      <c r="H41" s="296"/>
      <c r="I41" s="297"/>
      <c r="J41" s="297"/>
      <c r="K41" s="297"/>
    </row>
    <row r="42" spans="2:18">
      <c r="B42" s="40" t="s">
        <v>126</v>
      </c>
      <c r="C42" s="65">
        <f>P2_DatosExplotaciónINCREMENTAL!C42</f>
        <v>0</v>
      </c>
      <c r="D42" s="65">
        <f t="shared" si="1"/>
        <v>0</v>
      </c>
      <c r="E42" s="249">
        <f t="shared" si="2"/>
        <v>0</v>
      </c>
      <c r="G42" s="296"/>
      <c r="H42" s="296"/>
      <c r="I42" s="297"/>
      <c r="J42" s="297"/>
      <c r="K42" s="297"/>
    </row>
    <row r="43" spans="2:18">
      <c r="B43" s="40" t="s">
        <v>127</v>
      </c>
      <c r="C43" s="65">
        <f>P2_DatosExplotaciónINCREMENTAL!C43</f>
        <v>0</v>
      </c>
      <c r="D43" s="65">
        <f t="shared" si="1"/>
        <v>0</v>
      </c>
      <c r="E43" s="249">
        <f t="shared" si="2"/>
        <v>0</v>
      </c>
      <c r="G43" s="296"/>
      <c r="H43" s="296"/>
      <c r="I43" s="297"/>
      <c r="J43" s="297"/>
      <c r="K43" s="297"/>
    </row>
    <row r="45" spans="2:18">
      <c r="G45" s="68"/>
      <c r="H45" s="109"/>
      <c r="J45" s="3"/>
    </row>
    <row r="46" spans="2:18">
      <c r="G46" s="109"/>
      <c r="H46" s="109"/>
      <c r="J46" s="3"/>
    </row>
    <row r="47" spans="2:18">
      <c r="G47" s="109"/>
      <c r="H47" s="109"/>
      <c r="J47" s="3"/>
    </row>
    <row r="48" spans="2:18">
      <c r="G48" s="109"/>
      <c r="H48" s="109"/>
      <c r="J48" s="3"/>
    </row>
    <row r="49" spans="7:10">
      <c r="G49" s="109"/>
      <c r="H49" s="109"/>
      <c r="J49" s="3"/>
    </row>
    <row r="50" spans="7:10">
      <c r="G50" s="109"/>
      <c r="H50" s="109"/>
      <c r="J50" s="3"/>
    </row>
    <row r="65" spans="10:10">
      <c r="J65" s="110" t="s">
        <v>24</v>
      </c>
    </row>
    <row r="66" spans="10:10">
      <c r="J66" s="110" t="s">
        <v>25</v>
      </c>
    </row>
    <row r="67" spans="10:10">
      <c r="J67" s="110" t="s">
        <v>26</v>
      </c>
    </row>
  </sheetData>
  <sheetProtection algorithmName="SHA-512" hashValue="by3NEd5wVWWB1ktJHcI/C6/MRzItZHVya4UMxvGRlkTp9CYE6qT4gg8wZZXBM02DWTancQ1knKrbnlANym0/Qg==" saltValue="STYaBAYvfJVWAyiHYyIA7A==" spinCount="100000" sheet="1" objects="1" scenarios="1"/>
  <mergeCells count="1">
    <mergeCell ref="G38:K43"/>
  </mergeCells>
  <dataValidations count="2">
    <dataValidation type="decimal" operator="greaterThanOrEqual" allowBlank="1" showInputMessage="1" showErrorMessage="1" errorTitle="No puede ser un valor negativo" error="En el caso de proyectos de creación de empresas este valor no puede ser negativo" promptTitle="Cuantía financiada " prompt="Cuantía financiada mediante aportación de la persona o personas que actúan como empresaria o empresarias" sqref="C3:C5 D4:E4 D5" xr:uid="{00000000-0002-0000-0500-000000000000}">
      <formula1>0</formula1>
    </dataValidation>
    <dataValidation operator="greaterThanOrEqual" allowBlank="1" errorTitle="No puede ser un valor negativo" error="En el caso de proyectos de creación de empresas este valor no puede ser negativo" promptTitle="Cantidad anual gastada " prompt="Cantidad anual gastada en esta categoría de coste fijo, siempre que se comporte como tal o interese tratarlo como tal" sqref="D3" xr:uid="{00000000-0002-0000-0500-000001000000}"/>
  </dataValidations>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4D22E-B8C0-4D60-8E84-3ADB36BA6057}">
  <dimension ref="A1"/>
  <sheetViews>
    <sheetView workbookViewId="0">
      <selection activeCell="D9" sqref="D9"/>
    </sheetView>
  </sheetViews>
  <sheetFormatPr baseColWidth="10" defaultColWidth="11.5546875" defaultRowHeight="14.4"/>
  <cols>
    <col min="1" max="16384" width="11.5546875"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M3585"/>
  <sheetViews>
    <sheetView showGridLines="0" tabSelected="1" zoomScale="95" zoomScaleNormal="95" workbookViewId="0">
      <selection activeCell="C99" sqref="C99:C101"/>
    </sheetView>
  </sheetViews>
  <sheetFormatPr baseColWidth="10" defaultRowHeight="14.4"/>
  <cols>
    <col min="1" max="1" width="3.33203125" customWidth="1"/>
    <col min="2" max="2" width="40" style="5" customWidth="1"/>
    <col min="3" max="3" width="21.33203125" style="5" customWidth="1"/>
    <col min="4" max="4" width="2.6640625" customWidth="1"/>
    <col min="5" max="5" width="48.44140625" style="5" customWidth="1"/>
    <col min="6" max="6" width="28.33203125" customWidth="1"/>
    <col min="7" max="7" width="5" customWidth="1"/>
    <col min="8" max="8" width="22.6640625" style="149" customWidth="1"/>
    <col min="9" max="9" width="23.44140625" style="149" customWidth="1"/>
    <col min="10" max="10" width="11.5546875" style="149"/>
    <col min="11" max="11" width="31" style="149" customWidth="1"/>
    <col min="12" max="12" width="19.5546875" style="149" customWidth="1"/>
    <col min="13" max="13" width="11.5546875" style="149"/>
  </cols>
  <sheetData>
    <row r="1" spans="2:13">
      <c r="H1" s="1"/>
      <c r="I1" s="1"/>
      <c r="J1" s="1"/>
      <c r="K1" s="1"/>
      <c r="L1" s="1"/>
      <c r="M1" s="1"/>
    </row>
    <row r="2" spans="2:13" ht="30">
      <c r="B2" s="70" t="s">
        <v>221</v>
      </c>
      <c r="H2" s="1"/>
      <c r="I2" s="1"/>
      <c r="J2" s="1"/>
      <c r="K2" s="1"/>
      <c r="L2" s="1"/>
      <c r="M2" s="1"/>
    </row>
    <row r="3" spans="2:13" ht="25.8">
      <c r="B3" s="72"/>
      <c r="C3" s="72"/>
      <c r="H3" s="188" t="s">
        <v>222</v>
      </c>
      <c r="I3" s="1"/>
      <c r="J3" s="1"/>
      <c r="K3" s="1"/>
      <c r="L3" s="1"/>
      <c r="M3" s="1"/>
    </row>
    <row r="4" spans="2:13" ht="18" customHeight="1">
      <c r="B4" s="282" t="s">
        <v>175</v>
      </c>
      <c r="C4" s="283"/>
      <c r="E4" s="8" t="s">
        <v>223</v>
      </c>
      <c r="F4" s="8"/>
      <c r="H4" s="187" t="s">
        <v>244</v>
      </c>
      <c r="K4" s="1"/>
    </row>
    <row r="5" spans="2:13" ht="17.399999999999999" customHeight="1">
      <c r="B5" s="88"/>
      <c r="C5" s="116"/>
      <c r="E5" s="10" t="s">
        <v>23</v>
      </c>
      <c r="H5" s="187" t="s">
        <v>225</v>
      </c>
      <c r="K5" s="1"/>
    </row>
    <row r="6" spans="2:13">
      <c r="B6" s="34" t="s">
        <v>74</v>
      </c>
      <c r="C6" s="37"/>
      <c r="E6" s="281"/>
      <c r="F6" s="281"/>
      <c r="H6" s="1" t="s">
        <v>226</v>
      </c>
      <c r="I6" s="150"/>
      <c r="K6" s="1"/>
    </row>
    <row r="7" spans="2:13">
      <c r="B7" s="8" t="s">
        <v>69</v>
      </c>
      <c r="C7" s="33">
        <f>C6*(1+$C$13)</f>
        <v>0</v>
      </c>
      <c r="H7" s="1" t="s">
        <v>227</v>
      </c>
      <c r="K7" s="1"/>
    </row>
    <row r="8" spans="2:13">
      <c r="B8" s="8" t="s">
        <v>70</v>
      </c>
      <c r="C8" s="33">
        <f t="shared" ref="C8:C11" si="0">C7*(1+$C$13)</f>
        <v>0</v>
      </c>
      <c r="E8" s="10" t="s">
        <v>27</v>
      </c>
      <c r="F8" s="5"/>
      <c r="K8" s="1"/>
    </row>
    <row r="9" spans="2:13">
      <c r="B9" s="8" t="s">
        <v>71</v>
      </c>
      <c r="C9" s="33">
        <f t="shared" si="0"/>
        <v>0</v>
      </c>
      <c r="E9" s="5" t="s">
        <v>28</v>
      </c>
      <c r="F9" s="18"/>
      <c r="K9" s="1"/>
    </row>
    <row r="10" spans="2:13">
      <c r="B10" s="8" t="s">
        <v>72</v>
      </c>
      <c r="C10" s="33">
        <f t="shared" si="0"/>
        <v>0</v>
      </c>
      <c r="E10" s="5" t="s">
        <v>177</v>
      </c>
      <c r="F10" s="12"/>
      <c r="K10" s="1"/>
    </row>
    <row r="11" spans="2:13">
      <c r="B11" s="8" t="s">
        <v>73</v>
      </c>
      <c r="C11" s="33">
        <f t="shared" si="0"/>
        <v>0</v>
      </c>
      <c r="E11" s="5" t="s">
        <v>30</v>
      </c>
      <c r="F11" s="119" t="str">
        <f>IF(E6="3. Introducir directamente","No es el método seleccionado",IF(F9=0,"No hemos Introducido datos",F10/F9))</f>
        <v>No hemos Introducido datos</v>
      </c>
      <c r="K11" s="1"/>
    </row>
    <row r="12" spans="2:13">
      <c r="B12" s="88"/>
      <c r="C12" s="89"/>
      <c r="F12" s="5"/>
      <c r="K12" s="1"/>
    </row>
    <row r="13" spans="2:13">
      <c r="B13" s="8" t="s">
        <v>20</v>
      </c>
      <c r="C13" s="136"/>
      <c r="E13" s="10" t="s">
        <v>29</v>
      </c>
      <c r="F13" s="5"/>
      <c r="K13" s="1"/>
    </row>
    <row r="14" spans="2:13">
      <c r="B14" s="88"/>
      <c r="C14" s="118"/>
      <c r="E14" s="5" t="s">
        <v>22</v>
      </c>
      <c r="F14" s="41"/>
      <c r="K14" s="1"/>
    </row>
    <row r="15" spans="2:13">
      <c r="B15" s="5" t="s">
        <v>245</v>
      </c>
      <c r="C15" s="151"/>
      <c r="F15" s="22" t="str">
        <f>IF(COUNTBLANK(F14)=0,F14,"No hemos introducido el dato")</f>
        <v>No hemos introducido el dato</v>
      </c>
      <c r="K15" s="1"/>
    </row>
    <row r="16" spans="2:13">
      <c r="B16" s="5" t="s">
        <v>246</v>
      </c>
      <c r="C16" s="151"/>
      <c r="E16" s="8" t="s">
        <v>22</v>
      </c>
      <c r="F16" s="42" t="str">
        <f>IF(E6="3. Introducir directamente",F14,F11)</f>
        <v>No hemos Introducido datos</v>
      </c>
      <c r="K16" s="1"/>
    </row>
    <row r="17" spans="2:11">
      <c r="B17" s="5" t="s">
        <v>247</v>
      </c>
      <c r="C17" s="151"/>
      <c r="K17" s="1"/>
    </row>
    <row r="18" spans="2:11">
      <c r="C18" s="118"/>
      <c r="E18" s="8" t="s">
        <v>160</v>
      </c>
      <c r="F18" s="33">
        <f>IF($C$6=0,0,IF($F$16="No hemos introducido datos",0,$F$16*C6))</f>
        <v>0</v>
      </c>
      <c r="K18" s="1"/>
    </row>
    <row r="19" spans="2:11">
      <c r="B19" s="17"/>
      <c r="C19" s="17"/>
      <c r="E19" s="8" t="s">
        <v>75</v>
      </c>
      <c r="F19" s="33">
        <f t="shared" ref="F19:F23" si="1">IF($C$6=0,0,IF($F$16="No hemos introducido datos",0,$F$16*C7))</f>
        <v>0</v>
      </c>
      <c r="K19" s="1"/>
    </row>
    <row r="20" spans="2:11">
      <c r="B20" s="17"/>
      <c r="C20" s="117"/>
      <c r="E20" s="8" t="s">
        <v>76</v>
      </c>
      <c r="F20" s="33">
        <f t="shared" si="1"/>
        <v>0</v>
      </c>
      <c r="K20" s="1"/>
    </row>
    <row r="21" spans="2:11">
      <c r="B21" s="72" t="s">
        <v>274</v>
      </c>
      <c r="C21" s="117"/>
      <c r="E21" s="8" t="s">
        <v>77</v>
      </c>
      <c r="F21" s="33">
        <f t="shared" si="1"/>
        <v>0</v>
      </c>
      <c r="K21" s="1"/>
    </row>
    <row r="22" spans="2:11">
      <c r="B22" s="72" t="s">
        <v>273</v>
      </c>
      <c r="C22" s="117"/>
      <c r="E22" s="8" t="s">
        <v>78</v>
      </c>
      <c r="F22" s="33">
        <f t="shared" si="1"/>
        <v>0</v>
      </c>
      <c r="K22" s="1"/>
    </row>
    <row r="23" spans="2:11">
      <c r="B23" s="2" t="s">
        <v>26</v>
      </c>
      <c r="C23" s="117"/>
      <c r="E23" s="8" t="s">
        <v>79</v>
      </c>
      <c r="F23" s="33">
        <f t="shared" si="1"/>
        <v>0</v>
      </c>
      <c r="K23" s="1"/>
    </row>
    <row r="24" spans="2:11">
      <c r="B24" s="17"/>
      <c r="C24" s="117"/>
      <c r="K24" s="1"/>
    </row>
    <row r="25" spans="2:11">
      <c r="B25" s="282" t="s">
        <v>176</v>
      </c>
      <c r="C25" s="283"/>
      <c r="E25" s="8" t="s">
        <v>230</v>
      </c>
      <c r="F25" s="8"/>
      <c r="K25" s="1"/>
    </row>
    <row r="26" spans="2:11">
      <c r="B26" s="88"/>
      <c r="C26" s="116"/>
      <c r="E26" s="10" t="s">
        <v>23</v>
      </c>
      <c r="K26" s="1"/>
    </row>
    <row r="27" spans="2:11">
      <c r="B27" s="34" t="s">
        <v>74</v>
      </c>
      <c r="C27" s="37"/>
      <c r="E27" s="281"/>
      <c r="F27" s="281"/>
      <c r="K27" s="1"/>
    </row>
    <row r="28" spans="2:11">
      <c r="B28" s="8" t="s">
        <v>69</v>
      </c>
      <c r="C28" s="33">
        <f>C27*(1+$C$34)</f>
        <v>0</v>
      </c>
      <c r="K28" s="1"/>
    </row>
    <row r="29" spans="2:11">
      <c r="B29" s="8" t="s">
        <v>70</v>
      </c>
      <c r="C29" s="33">
        <f t="shared" ref="C29:C32" si="2">C28*(1+$C$34)</f>
        <v>0</v>
      </c>
      <c r="E29" s="10" t="s">
        <v>27</v>
      </c>
      <c r="F29" s="5"/>
      <c r="K29" s="1"/>
    </row>
    <row r="30" spans="2:11">
      <c r="B30" s="8" t="s">
        <v>71</v>
      </c>
      <c r="C30" s="33">
        <f t="shared" si="2"/>
        <v>0</v>
      </c>
      <c r="E30" s="5" t="s">
        <v>28</v>
      </c>
      <c r="F30" s="18"/>
      <c r="K30" s="1"/>
    </row>
    <row r="31" spans="2:11">
      <c r="B31" s="8" t="s">
        <v>72</v>
      </c>
      <c r="C31" s="33">
        <f t="shared" si="2"/>
        <v>0</v>
      </c>
      <c r="E31" s="5" t="s">
        <v>177</v>
      </c>
      <c r="F31" s="12"/>
      <c r="K31" s="1"/>
    </row>
    <row r="32" spans="2:11">
      <c r="B32" s="8" t="s">
        <v>73</v>
      </c>
      <c r="C32" s="33">
        <f t="shared" si="2"/>
        <v>0</v>
      </c>
      <c r="E32" s="5" t="s">
        <v>30</v>
      </c>
      <c r="F32" s="119" t="str">
        <f>IF(E27="3. Introducir directamente","No es el método seleccionado",IF(F30=0,"No hemos Introducido datos",F31/F30))</f>
        <v>No hemos Introducido datos</v>
      </c>
      <c r="K32" s="1"/>
    </row>
    <row r="33" spans="2:13">
      <c r="B33" s="88"/>
      <c r="C33" s="89"/>
      <c r="F33" s="5"/>
      <c r="K33" s="1"/>
    </row>
    <row r="34" spans="2:13">
      <c r="B34" s="8" t="s">
        <v>20</v>
      </c>
      <c r="C34" s="136"/>
      <c r="E34" s="10" t="s">
        <v>29</v>
      </c>
      <c r="F34" s="5"/>
      <c r="K34" s="1"/>
    </row>
    <row r="35" spans="2:13">
      <c r="B35" s="88"/>
      <c r="C35" s="118"/>
      <c r="E35" s="5" t="s">
        <v>22</v>
      </c>
      <c r="F35" s="41"/>
      <c r="K35" s="1"/>
    </row>
    <row r="36" spans="2:13">
      <c r="B36" s="5" t="s">
        <v>245</v>
      </c>
      <c r="C36" s="151"/>
      <c r="F36" s="22" t="str">
        <f>IF(COUNTBLANK(F35)=0,F35,"No hemos introducido el dato")</f>
        <v>No hemos introducido el dato</v>
      </c>
      <c r="K36" s="1"/>
    </row>
    <row r="37" spans="2:13">
      <c r="B37" s="5" t="s">
        <v>246</v>
      </c>
      <c r="C37" s="151"/>
      <c r="E37" s="8" t="s">
        <v>22</v>
      </c>
      <c r="F37" s="42" t="str">
        <f>IF(E27="3. Introducir directamente",F35,F32)</f>
        <v>No hemos Introducido datos</v>
      </c>
      <c r="K37" s="1"/>
    </row>
    <row r="38" spans="2:13">
      <c r="B38" s="5" t="s">
        <v>247</v>
      </c>
      <c r="C38" s="151"/>
      <c r="K38" s="1"/>
    </row>
    <row r="39" spans="2:13">
      <c r="B39" s="88"/>
      <c r="C39" s="118"/>
      <c r="E39" s="8" t="s">
        <v>160</v>
      </c>
      <c r="F39" s="33">
        <f>IF($C$27=0,0,IF($F$37="No hemos introducido datos",0,$F$37*C27))</f>
        <v>0</v>
      </c>
      <c r="K39" s="1"/>
    </row>
    <row r="40" spans="2:13">
      <c r="B40" s="17"/>
      <c r="C40" s="17"/>
      <c r="E40" s="8" t="s">
        <v>75</v>
      </c>
      <c r="F40" s="33">
        <f t="shared" ref="F40:F44" si="3">IF($C$27=0,0,IF($F$37="No hemos introducido datos",0,$F$37*C28))</f>
        <v>0</v>
      </c>
      <c r="K40" s="1"/>
    </row>
    <row r="41" spans="2:13">
      <c r="B41" s="17"/>
      <c r="C41" s="117"/>
      <c r="E41" s="8" t="s">
        <v>76</v>
      </c>
      <c r="F41" s="33">
        <f t="shared" si="3"/>
        <v>0</v>
      </c>
      <c r="K41" s="1"/>
    </row>
    <row r="42" spans="2:13">
      <c r="B42" s="17"/>
      <c r="C42" s="117"/>
      <c r="E42" s="8" t="s">
        <v>77</v>
      </c>
      <c r="F42" s="33">
        <f t="shared" si="3"/>
        <v>0</v>
      </c>
      <c r="K42" s="1"/>
    </row>
    <row r="43" spans="2:13">
      <c r="B43" s="17"/>
      <c r="C43" s="117"/>
      <c r="E43" s="8" t="s">
        <v>78</v>
      </c>
      <c r="F43" s="33">
        <f t="shared" si="3"/>
        <v>0</v>
      </c>
      <c r="K43" s="1"/>
    </row>
    <row r="44" spans="2:13" ht="28.8">
      <c r="B44" s="17"/>
      <c r="C44" s="117"/>
      <c r="E44" s="8" t="s">
        <v>79</v>
      </c>
      <c r="F44" s="33">
        <f t="shared" si="3"/>
        <v>0</v>
      </c>
      <c r="H44" s="183" t="s">
        <v>275</v>
      </c>
      <c r="K44" s="184" t="s">
        <v>276</v>
      </c>
    </row>
    <row r="45" spans="2:13">
      <c r="H45" s="181" t="str">
        <f>P2_DatosExplotaciónINCREMENTAL!B31</f>
        <v>VENTAS ANUALES AÑO 1</v>
      </c>
      <c r="I45" s="179">
        <f>C6+C27+C48+C69+C90+C111+C132+C153+C174+C195</f>
        <v>0</v>
      </c>
      <c r="J45" s="1"/>
      <c r="K45" s="181" t="str">
        <f>P2_DatosExplotaciónINCREMENTAL!E31</f>
        <v>COSTES VARIABLES ANUALES AÑO 1</v>
      </c>
      <c r="L45" s="179">
        <f>F18+F39+F60+F81+F102+F123+F144+F165+F186+F207</f>
        <v>0</v>
      </c>
      <c r="M45" s="179"/>
    </row>
    <row r="46" spans="2:13">
      <c r="B46" s="282" t="s">
        <v>178</v>
      </c>
      <c r="C46" s="283"/>
      <c r="E46" s="8" t="s">
        <v>229</v>
      </c>
      <c r="F46" s="8"/>
      <c r="H46" s="181" t="str">
        <f>P2_DatosExplotaciónINCREMENTAL!B32</f>
        <v>VENTAS ANUALES AÑO 2</v>
      </c>
      <c r="I46" s="179">
        <f>C7+C28+C49+C70+C91+C112+C133+C154+C175+C196</f>
        <v>0</v>
      </c>
      <c r="K46" s="181" t="str">
        <f>P2_DatosExplotaciónINCREMENTAL!E32</f>
        <v>COSTES VARIABLES ANUALES AÑO 2</v>
      </c>
      <c r="L46" s="179">
        <f t="shared" ref="L46:L50" si="4">F19+F40+F61+F82+F103+F124+F145+F166+F187+F208</f>
        <v>0</v>
      </c>
      <c r="M46" s="180"/>
    </row>
    <row r="47" spans="2:13">
      <c r="B47" s="88"/>
      <c r="C47" s="116"/>
      <c r="E47" s="10" t="s">
        <v>23</v>
      </c>
      <c r="H47" s="181" t="str">
        <f>P2_DatosExplotaciónINCREMENTAL!B33</f>
        <v>VENTAS ANUALES AÑO 3</v>
      </c>
      <c r="I47" s="179">
        <f t="shared" ref="I47:I50" si="5">C8+C29+C50+C71+C92+C113+C134+C155+C176+C197</f>
        <v>0</v>
      </c>
      <c r="K47" s="181" t="str">
        <f>P2_DatosExplotaciónINCREMENTAL!E33</f>
        <v>COSTES VARIABLES ANUALES AÑO 3</v>
      </c>
      <c r="L47" s="179">
        <f t="shared" si="4"/>
        <v>0</v>
      </c>
      <c r="M47" s="180"/>
    </row>
    <row r="48" spans="2:13">
      <c r="B48" s="34" t="s">
        <v>74</v>
      </c>
      <c r="C48" s="37"/>
      <c r="E48" s="281"/>
      <c r="F48" s="281"/>
      <c r="H48" s="181" t="str">
        <f>P2_DatosExplotaciónINCREMENTAL!B34</f>
        <v>VENTAS ANUALES AÑO 4</v>
      </c>
      <c r="I48" s="179">
        <f t="shared" si="5"/>
        <v>0</v>
      </c>
      <c r="K48" s="181" t="str">
        <f>P2_DatosExplotaciónINCREMENTAL!E34</f>
        <v>COSTES VARIABLES ANUALES AÑO 4</v>
      </c>
      <c r="L48" s="179">
        <f t="shared" si="4"/>
        <v>0</v>
      </c>
      <c r="M48" s="180"/>
    </row>
    <row r="49" spans="2:13">
      <c r="B49" s="8" t="s">
        <v>69</v>
      </c>
      <c r="C49" s="33">
        <f>C48*(1+$C$55)</f>
        <v>0</v>
      </c>
      <c r="H49" s="181" t="str">
        <f>P2_DatosExplotaciónINCREMENTAL!B35</f>
        <v>VENTAS ANUALES AÑO 5</v>
      </c>
      <c r="I49" s="179">
        <f t="shared" si="5"/>
        <v>0</v>
      </c>
      <c r="K49" s="181" t="str">
        <f>P2_DatosExplotaciónINCREMENTAL!E35</f>
        <v>COSTES VARIABLES ANUALES AÑO 5</v>
      </c>
      <c r="L49" s="179">
        <f t="shared" si="4"/>
        <v>0</v>
      </c>
      <c r="M49" s="180"/>
    </row>
    <row r="50" spans="2:13">
      <c r="B50" s="8" t="s">
        <v>70</v>
      </c>
      <c r="C50" s="33">
        <f t="shared" ref="C50:C53" si="6">C49*(1+$C$55)</f>
        <v>0</v>
      </c>
      <c r="E50" s="10" t="s">
        <v>27</v>
      </c>
      <c r="F50" s="5"/>
      <c r="H50" s="181" t="str">
        <f>P2_DatosExplotaciónINCREMENTAL!B36</f>
        <v>VENTAS ANUALES AÑO 6</v>
      </c>
      <c r="I50" s="179">
        <f t="shared" si="5"/>
        <v>0</v>
      </c>
      <c r="K50" s="181" t="str">
        <f>P2_DatosExplotaciónINCREMENTAL!E36</f>
        <v>COSTES VARIABLES ANUALES AÑO 6</v>
      </c>
      <c r="L50" s="179">
        <f t="shared" si="4"/>
        <v>0</v>
      </c>
      <c r="M50" s="180"/>
    </row>
    <row r="51" spans="2:13">
      <c r="B51" s="8" t="s">
        <v>71</v>
      </c>
      <c r="C51" s="33">
        <f t="shared" si="6"/>
        <v>0</v>
      </c>
      <c r="E51" s="5" t="s">
        <v>28</v>
      </c>
      <c r="F51" s="18"/>
      <c r="H51" s="1"/>
      <c r="I51" s="1"/>
      <c r="K51" s="1"/>
    </row>
    <row r="52" spans="2:13">
      <c r="B52" s="8" t="s">
        <v>72</v>
      </c>
      <c r="C52" s="33">
        <f t="shared" si="6"/>
        <v>0</v>
      </c>
      <c r="E52" s="5" t="s">
        <v>177</v>
      </c>
      <c r="F52" s="12"/>
      <c r="H52" s="178" t="s">
        <v>277</v>
      </c>
      <c r="K52" s="1"/>
    </row>
    <row r="53" spans="2:13">
      <c r="B53" s="8" t="s">
        <v>73</v>
      </c>
      <c r="C53" s="33">
        <f t="shared" si="6"/>
        <v>0</v>
      </c>
      <c r="E53" s="5" t="s">
        <v>30</v>
      </c>
      <c r="F53" s="23" t="str">
        <f>IF(E48="3. Introducir directamente","No es el método seleccionado",IF(F51=0,"No hemos Introducido datos",F52/F51))</f>
        <v>No hemos Introducido datos</v>
      </c>
      <c r="H53" s="185" t="s">
        <v>278</v>
      </c>
      <c r="I53" s="186">
        <f>C15+C36+C57+C78+C99+C120+C141+C162+C183+C204</f>
        <v>0</v>
      </c>
      <c r="K53" s="1"/>
    </row>
    <row r="54" spans="2:13">
      <c r="B54" s="88"/>
      <c r="C54" s="89"/>
      <c r="F54" s="5"/>
      <c r="H54" s="185" t="s">
        <v>279</v>
      </c>
      <c r="I54" s="186">
        <f>C16+C37+C58+C79+C100+C121+C142+C163+C184+C205</f>
        <v>0</v>
      </c>
      <c r="K54" s="1"/>
    </row>
    <row r="55" spans="2:13">
      <c r="B55" s="8" t="s">
        <v>20</v>
      </c>
      <c r="C55" s="136"/>
      <c r="E55" s="10" t="s">
        <v>29</v>
      </c>
      <c r="F55" s="5"/>
      <c r="H55" s="185" t="s">
        <v>280</v>
      </c>
      <c r="I55" s="186">
        <f t="shared" ref="I55" si="7">C17+C38+C59+C80+C101+C122+C143+C164+C185+C206</f>
        <v>0</v>
      </c>
      <c r="K55" s="1"/>
    </row>
    <row r="56" spans="2:13">
      <c r="B56" s="88"/>
      <c r="C56" s="118"/>
      <c r="E56" s="5" t="s">
        <v>22</v>
      </c>
      <c r="F56" s="273"/>
      <c r="K56" s="1"/>
    </row>
    <row r="57" spans="2:13">
      <c r="B57" s="5" t="s">
        <v>245</v>
      </c>
      <c r="C57" s="151"/>
      <c r="F57" s="22" t="str">
        <f>IF(COUNTBLANK(G56)=0,G56,"No hemos introducido el dato")</f>
        <v>No hemos introducido el dato</v>
      </c>
      <c r="K57" s="1"/>
    </row>
    <row r="58" spans="2:13">
      <c r="B58" s="5" t="s">
        <v>246</v>
      </c>
      <c r="C58" s="151"/>
      <c r="E58" s="8" t="s">
        <v>22</v>
      </c>
      <c r="F58" s="42" t="str">
        <f>IF(E48="3. Introducir directamente",F56,F53)</f>
        <v>No hemos Introducido datos</v>
      </c>
      <c r="K58" s="1"/>
    </row>
    <row r="59" spans="2:13">
      <c r="B59" s="5" t="s">
        <v>247</v>
      </c>
      <c r="C59" s="151"/>
      <c r="K59" s="1"/>
    </row>
    <row r="60" spans="2:13">
      <c r="B60" s="88"/>
      <c r="C60" s="118"/>
      <c r="E60" s="8" t="s">
        <v>160</v>
      </c>
      <c r="F60" s="33">
        <f>IF($C$48=0,0,IF($F$58="No hemos introducido datos",0,$F$58*C48))</f>
        <v>0</v>
      </c>
      <c r="K60" s="1"/>
    </row>
    <row r="61" spans="2:13">
      <c r="B61" s="17"/>
      <c r="C61" s="17"/>
      <c r="E61" s="8" t="s">
        <v>75</v>
      </c>
      <c r="F61" s="33">
        <f t="shared" ref="F61:F65" si="8">IF($C$48=0,0,IF($F$58="No hemos introducido datos",0,$F$58*C49))</f>
        <v>0</v>
      </c>
      <c r="K61" s="1"/>
    </row>
    <row r="62" spans="2:13">
      <c r="B62" s="17"/>
      <c r="C62" s="117"/>
      <c r="E62" s="8" t="s">
        <v>76</v>
      </c>
      <c r="F62" s="33">
        <f t="shared" si="8"/>
        <v>0</v>
      </c>
      <c r="K62" s="1"/>
    </row>
    <row r="63" spans="2:13">
      <c r="B63" s="17"/>
      <c r="C63" s="117"/>
      <c r="E63" s="8" t="s">
        <v>77</v>
      </c>
      <c r="F63" s="33">
        <f t="shared" si="8"/>
        <v>0</v>
      </c>
      <c r="K63" s="1"/>
    </row>
    <row r="64" spans="2:13">
      <c r="B64" s="17"/>
      <c r="C64" s="117"/>
      <c r="E64" s="8" t="s">
        <v>78</v>
      </c>
      <c r="F64" s="33">
        <f t="shared" si="8"/>
        <v>0</v>
      </c>
      <c r="K64" s="1"/>
    </row>
    <row r="65" spans="2:11">
      <c r="B65" s="17"/>
      <c r="C65" s="117"/>
      <c r="E65" s="8" t="s">
        <v>79</v>
      </c>
      <c r="F65" s="33">
        <f t="shared" si="8"/>
        <v>0</v>
      </c>
      <c r="K65" s="1"/>
    </row>
    <row r="66" spans="2:11">
      <c r="K66" s="1"/>
    </row>
    <row r="67" spans="2:11">
      <c r="B67" s="282" t="s">
        <v>228</v>
      </c>
      <c r="C67" s="283"/>
      <c r="E67" s="8" t="s">
        <v>231</v>
      </c>
      <c r="F67" s="8"/>
      <c r="K67" s="1"/>
    </row>
    <row r="68" spans="2:11">
      <c r="B68" s="88"/>
      <c r="C68" s="116"/>
      <c r="E68" s="10" t="s">
        <v>23</v>
      </c>
      <c r="K68" s="1"/>
    </row>
    <row r="69" spans="2:11">
      <c r="B69" s="34" t="s">
        <v>74</v>
      </c>
      <c r="C69" s="37"/>
      <c r="E69" s="281"/>
      <c r="F69" s="281"/>
      <c r="K69" s="1"/>
    </row>
    <row r="70" spans="2:11">
      <c r="B70" s="8" t="s">
        <v>69</v>
      </c>
      <c r="C70" s="33">
        <f>C69*(1+$C$76)</f>
        <v>0</v>
      </c>
      <c r="K70" s="1"/>
    </row>
    <row r="71" spans="2:11">
      <c r="B71" s="8" t="s">
        <v>70</v>
      </c>
      <c r="C71" s="33">
        <f t="shared" ref="C71:C74" si="9">C70*(1+$C$76)</f>
        <v>0</v>
      </c>
      <c r="E71" s="10" t="s">
        <v>27</v>
      </c>
      <c r="F71" s="5"/>
      <c r="K71" s="1"/>
    </row>
    <row r="72" spans="2:11">
      <c r="B72" s="8" t="s">
        <v>71</v>
      </c>
      <c r="C72" s="33">
        <f t="shared" si="9"/>
        <v>0</v>
      </c>
      <c r="E72" s="5" t="s">
        <v>28</v>
      </c>
      <c r="F72" s="18"/>
      <c r="K72" s="1"/>
    </row>
    <row r="73" spans="2:11">
      <c r="B73" s="8" t="s">
        <v>72</v>
      </c>
      <c r="C73" s="33">
        <f t="shared" si="9"/>
        <v>0</v>
      </c>
      <c r="E73" s="5" t="s">
        <v>177</v>
      </c>
      <c r="F73" s="12"/>
      <c r="K73" s="1"/>
    </row>
    <row r="74" spans="2:11">
      <c r="B74" s="8" t="s">
        <v>73</v>
      </c>
      <c r="C74" s="33">
        <f t="shared" si="9"/>
        <v>0</v>
      </c>
      <c r="E74" s="5" t="s">
        <v>30</v>
      </c>
      <c r="F74" s="23" t="str">
        <f>IF(E69="3. Introducir directamente","No es el método seleccionado",IF(F72=0,"No hemos Introducido datos",F73/F72))</f>
        <v>No hemos Introducido datos</v>
      </c>
      <c r="K74" s="1"/>
    </row>
    <row r="75" spans="2:11">
      <c r="B75" s="88"/>
      <c r="C75" s="89"/>
      <c r="F75" s="5"/>
      <c r="K75" s="1"/>
    </row>
    <row r="76" spans="2:11">
      <c r="B76" s="8" t="s">
        <v>20</v>
      </c>
      <c r="C76" s="136"/>
      <c r="E76" s="10" t="s">
        <v>29</v>
      </c>
      <c r="F76" s="5"/>
      <c r="K76" s="1"/>
    </row>
    <row r="77" spans="2:11">
      <c r="B77" s="88"/>
      <c r="C77" s="118"/>
      <c r="E77" s="5" t="s">
        <v>22</v>
      </c>
      <c r="F77" s="182"/>
      <c r="K77" s="1"/>
    </row>
    <row r="78" spans="2:11">
      <c r="B78" s="5" t="s">
        <v>245</v>
      </c>
      <c r="C78" s="151"/>
      <c r="F78" s="22" t="str">
        <f>IF(COUNTBLANK(F77)=0,F77,"No hemos introducido el dato")</f>
        <v>No hemos introducido el dato</v>
      </c>
      <c r="K78" s="1"/>
    </row>
    <row r="79" spans="2:11">
      <c r="B79" s="5" t="s">
        <v>246</v>
      </c>
      <c r="C79" s="151"/>
      <c r="E79" s="8" t="s">
        <v>22</v>
      </c>
      <c r="F79" s="42" t="str">
        <f>IF(E69="3. Introducir directamente",F77,F74)</f>
        <v>No hemos Introducido datos</v>
      </c>
      <c r="K79" s="1"/>
    </row>
    <row r="80" spans="2:11">
      <c r="B80" s="5" t="s">
        <v>247</v>
      </c>
      <c r="C80" s="151"/>
      <c r="K80" s="1"/>
    </row>
    <row r="81" spans="2:11">
      <c r="B81" s="88"/>
      <c r="C81" s="118"/>
      <c r="E81" s="8" t="s">
        <v>160</v>
      </c>
      <c r="F81" s="33">
        <f>IF($C$69=0,0,IF($F$79="No hemos introducido datos",0,$F$79*C69))</f>
        <v>0</v>
      </c>
      <c r="K81" s="1"/>
    </row>
    <row r="82" spans="2:11">
      <c r="B82" s="17"/>
      <c r="C82" s="17"/>
      <c r="E82" s="8" t="s">
        <v>75</v>
      </c>
      <c r="F82" s="33">
        <f t="shared" ref="F82:F86" si="10">IF($C$69=0,0,IF($F$79="No hemos introducido datos",0,$F$79*C70))</f>
        <v>0</v>
      </c>
      <c r="K82" s="1"/>
    </row>
    <row r="83" spans="2:11">
      <c r="B83" s="17"/>
      <c r="C83" s="117"/>
      <c r="E83" s="8" t="s">
        <v>76</v>
      </c>
      <c r="F83" s="33">
        <f t="shared" si="10"/>
        <v>0</v>
      </c>
      <c r="K83" s="1"/>
    </row>
    <row r="84" spans="2:11">
      <c r="B84" s="17"/>
      <c r="C84" s="117"/>
      <c r="E84" s="8" t="s">
        <v>77</v>
      </c>
      <c r="F84" s="33">
        <f t="shared" si="10"/>
        <v>0</v>
      </c>
      <c r="K84" s="1"/>
    </row>
    <row r="85" spans="2:11">
      <c r="B85" s="17"/>
      <c r="C85" s="117"/>
      <c r="E85" s="8" t="s">
        <v>78</v>
      </c>
      <c r="F85" s="33">
        <f t="shared" si="10"/>
        <v>0</v>
      </c>
      <c r="K85" s="1"/>
    </row>
    <row r="86" spans="2:11">
      <c r="B86" s="17"/>
      <c r="C86" s="117"/>
      <c r="E86" s="8" t="s">
        <v>79</v>
      </c>
      <c r="F86" s="33">
        <f t="shared" si="10"/>
        <v>0</v>
      </c>
      <c r="K86" s="1"/>
    </row>
    <row r="87" spans="2:11">
      <c r="K87" s="1"/>
    </row>
    <row r="88" spans="2:11">
      <c r="B88" s="282" t="s">
        <v>232</v>
      </c>
      <c r="C88" s="283"/>
      <c r="E88" s="8" t="s">
        <v>233</v>
      </c>
      <c r="F88" s="8"/>
      <c r="K88" s="1"/>
    </row>
    <row r="89" spans="2:11">
      <c r="B89" s="88"/>
      <c r="C89" s="116"/>
      <c r="E89" s="10" t="s">
        <v>23</v>
      </c>
      <c r="K89" s="1"/>
    </row>
    <row r="90" spans="2:11">
      <c r="B90" s="34" t="s">
        <v>74</v>
      </c>
      <c r="C90" s="37"/>
      <c r="E90" s="281"/>
      <c r="F90" s="281"/>
      <c r="K90" s="1"/>
    </row>
    <row r="91" spans="2:11">
      <c r="B91" s="8" t="s">
        <v>69</v>
      </c>
      <c r="C91" s="33">
        <f>C90*(1+$C$97)</f>
        <v>0</v>
      </c>
      <c r="K91" s="1"/>
    </row>
    <row r="92" spans="2:11">
      <c r="B92" s="8" t="s">
        <v>70</v>
      </c>
      <c r="C92" s="33">
        <f t="shared" ref="C92:C95" si="11">C91*(1+$C$97)</f>
        <v>0</v>
      </c>
      <c r="E92" s="10" t="s">
        <v>27</v>
      </c>
      <c r="F92" s="5"/>
      <c r="K92" s="1"/>
    </row>
    <row r="93" spans="2:11">
      <c r="B93" s="8" t="s">
        <v>71</v>
      </c>
      <c r="C93" s="33">
        <f t="shared" si="11"/>
        <v>0</v>
      </c>
      <c r="E93" s="5" t="s">
        <v>28</v>
      </c>
      <c r="F93" s="18"/>
      <c r="K93" s="1"/>
    </row>
    <row r="94" spans="2:11">
      <c r="B94" s="8" t="s">
        <v>72</v>
      </c>
      <c r="C94" s="33">
        <f t="shared" si="11"/>
        <v>0</v>
      </c>
      <c r="E94" s="5" t="s">
        <v>177</v>
      </c>
      <c r="F94" s="12"/>
      <c r="K94" s="1"/>
    </row>
    <row r="95" spans="2:11">
      <c r="B95" s="8" t="s">
        <v>73</v>
      </c>
      <c r="C95" s="33">
        <f t="shared" si="11"/>
        <v>0</v>
      </c>
      <c r="E95" s="5" t="s">
        <v>30</v>
      </c>
      <c r="F95" s="23" t="str">
        <f>IF(E90="3. Introducir directamente","No es el método seleccionado",IF(F93=0,"No hemos Introducido datos",F94/F93))</f>
        <v>No hemos Introducido datos</v>
      </c>
      <c r="K95" s="1"/>
    </row>
    <row r="96" spans="2:11">
      <c r="B96" s="88"/>
      <c r="C96" s="89"/>
      <c r="F96" s="5"/>
      <c r="K96" s="1"/>
    </row>
    <row r="97" spans="2:11">
      <c r="B97" s="8" t="s">
        <v>20</v>
      </c>
      <c r="C97" s="136"/>
      <c r="E97" s="10" t="s">
        <v>29</v>
      </c>
      <c r="F97" s="5"/>
      <c r="K97" s="1"/>
    </row>
    <row r="98" spans="2:11">
      <c r="B98" s="88"/>
      <c r="C98" s="118"/>
      <c r="E98" s="5" t="s">
        <v>22</v>
      </c>
      <c r="F98" s="182"/>
      <c r="K98" s="1"/>
    </row>
    <row r="99" spans="2:11">
      <c r="B99" s="5" t="s">
        <v>245</v>
      </c>
      <c r="C99" s="151"/>
      <c r="F99" s="22" t="str">
        <f>IF(COUNTBLANK(F98)=0,F98,"No hemos introducido el dato")</f>
        <v>No hemos introducido el dato</v>
      </c>
      <c r="K99" s="1"/>
    </row>
    <row r="100" spans="2:11">
      <c r="B100" s="5" t="s">
        <v>246</v>
      </c>
      <c r="C100" s="151"/>
      <c r="E100" s="8" t="s">
        <v>22</v>
      </c>
      <c r="F100" s="42" t="str">
        <f>IF(E90="3. Introducir directamente",F98,F95)</f>
        <v>No hemos Introducido datos</v>
      </c>
      <c r="K100" s="1"/>
    </row>
    <row r="101" spans="2:11">
      <c r="B101" s="5" t="s">
        <v>247</v>
      </c>
      <c r="C101" s="151"/>
      <c r="K101" s="1"/>
    </row>
    <row r="102" spans="2:11">
      <c r="B102" s="88"/>
      <c r="C102" s="118"/>
      <c r="E102" s="8" t="s">
        <v>160</v>
      </c>
      <c r="F102" s="33">
        <f>IF($C$91=0,0,IF($F$100="No hemos introducido datos",0,$F$100*C90))</f>
        <v>0</v>
      </c>
      <c r="K102" s="1"/>
    </row>
    <row r="103" spans="2:11">
      <c r="B103" s="17"/>
      <c r="C103" s="17"/>
      <c r="E103" s="8" t="s">
        <v>75</v>
      </c>
      <c r="F103" s="33">
        <f t="shared" ref="F103:F107" si="12">IF($C$91=0,0,IF($F$100="No hemos introducido datos",0,$F$100*C91))</f>
        <v>0</v>
      </c>
      <c r="K103" s="1"/>
    </row>
    <row r="104" spans="2:11">
      <c r="B104" s="17"/>
      <c r="C104" s="117"/>
      <c r="E104" s="8" t="s">
        <v>76</v>
      </c>
      <c r="F104" s="33">
        <f t="shared" si="12"/>
        <v>0</v>
      </c>
      <c r="K104" s="1"/>
    </row>
    <row r="105" spans="2:11">
      <c r="B105" s="17"/>
      <c r="C105" s="117"/>
      <c r="E105" s="8" t="s">
        <v>77</v>
      </c>
      <c r="F105" s="33">
        <f t="shared" si="12"/>
        <v>0</v>
      </c>
      <c r="K105" s="1"/>
    </row>
    <row r="106" spans="2:11">
      <c r="B106" s="17"/>
      <c r="C106" s="117"/>
      <c r="E106" s="8" t="s">
        <v>78</v>
      </c>
      <c r="F106" s="33">
        <f t="shared" si="12"/>
        <v>0</v>
      </c>
      <c r="K106" s="1"/>
    </row>
    <row r="107" spans="2:11">
      <c r="B107" s="17"/>
      <c r="C107" s="117"/>
      <c r="E107" s="8" t="s">
        <v>79</v>
      </c>
      <c r="F107" s="33">
        <f t="shared" si="12"/>
        <v>0</v>
      </c>
      <c r="K107" s="1"/>
    </row>
    <row r="108" spans="2:11">
      <c r="K108" s="1"/>
    </row>
    <row r="109" spans="2:11">
      <c r="B109" s="282" t="s">
        <v>234</v>
      </c>
      <c r="C109" s="283"/>
      <c r="E109" s="8" t="s">
        <v>235</v>
      </c>
      <c r="F109" s="8"/>
      <c r="K109" s="1"/>
    </row>
    <row r="110" spans="2:11">
      <c r="B110" s="88"/>
      <c r="C110" s="116"/>
      <c r="E110" s="10" t="s">
        <v>23</v>
      </c>
      <c r="K110" s="1"/>
    </row>
    <row r="111" spans="2:11">
      <c r="B111" s="34" t="s">
        <v>74</v>
      </c>
      <c r="C111" s="37"/>
      <c r="E111" s="281"/>
      <c r="F111" s="281"/>
      <c r="K111" s="1"/>
    </row>
    <row r="112" spans="2:11">
      <c r="B112" s="8" t="s">
        <v>69</v>
      </c>
      <c r="C112" s="33">
        <f>C111*(1+$C$118)</f>
        <v>0</v>
      </c>
      <c r="K112" s="1"/>
    </row>
    <row r="113" spans="2:11">
      <c r="B113" s="8" t="s">
        <v>70</v>
      </c>
      <c r="C113" s="33">
        <f t="shared" ref="C113:C116" si="13">C112*(1+$C$118)</f>
        <v>0</v>
      </c>
      <c r="E113" s="10" t="s">
        <v>27</v>
      </c>
      <c r="F113" s="5"/>
      <c r="K113" s="1"/>
    </row>
    <row r="114" spans="2:11">
      <c r="B114" s="8" t="s">
        <v>71</v>
      </c>
      <c r="C114" s="33">
        <f t="shared" si="13"/>
        <v>0</v>
      </c>
      <c r="E114" s="5" t="s">
        <v>28</v>
      </c>
      <c r="F114" s="18"/>
      <c r="K114" s="1"/>
    </row>
    <row r="115" spans="2:11">
      <c r="B115" s="8" t="s">
        <v>72</v>
      </c>
      <c r="C115" s="33">
        <f t="shared" si="13"/>
        <v>0</v>
      </c>
      <c r="E115" s="5" t="s">
        <v>177</v>
      </c>
      <c r="F115" s="12"/>
      <c r="K115" s="1"/>
    </row>
    <row r="116" spans="2:11">
      <c r="B116" s="8" t="s">
        <v>73</v>
      </c>
      <c r="C116" s="33">
        <f t="shared" si="13"/>
        <v>0</v>
      </c>
      <c r="E116" s="5" t="s">
        <v>30</v>
      </c>
      <c r="F116" s="23" t="str">
        <f>IF(E111="3. Introducir directamente","No es el método seleccionado",IF(F114=0,"No hemos Introducido datos",F115/F114))</f>
        <v>No hemos Introducido datos</v>
      </c>
      <c r="K116" s="1"/>
    </row>
    <row r="117" spans="2:11">
      <c r="B117" s="88"/>
      <c r="C117" s="89"/>
      <c r="F117" s="5"/>
      <c r="K117" s="1"/>
    </row>
    <row r="118" spans="2:11">
      <c r="B118" s="8" t="s">
        <v>20</v>
      </c>
      <c r="C118" s="136"/>
      <c r="E118" s="10" t="s">
        <v>29</v>
      </c>
      <c r="F118" s="5"/>
      <c r="K118" s="1"/>
    </row>
    <row r="119" spans="2:11">
      <c r="B119" s="88"/>
      <c r="C119" s="118"/>
      <c r="E119" s="5" t="s">
        <v>22</v>
      </c>
      <c r="F119" s="182"/>
      <c r="K119" s="1"/>
    </row>
    <row r="120" spans="2:11">
      <c r="B120" s="5" t="s">
        <v>245</v>
      </c>
      <c r="C120" s="151"/>
      <c r="F120" s="22" t="str">
        <f>IF(COUNTBLANK(F119)=0,F119,"No hemos introducido el dato")</f>
        <v>No hemos introducido el dato</v>
      </c>
      <c r="K120" s="1"/>
    </row>
    <row r="121" spans="2:11">
      <c r="B121" s="5" t="s">
        <v>246</v>
      </c>
      <c r="C121" s="151"/>
      <c r="E121" s="8" t="s">
        <v>22</v>
      </c>
      <c r="F121" s="42" t="str">
        <f>IF(E111="3. Introducir directamente",F119,F116)</f>
        <v>No hemos Introducido datos</v>
      </c>
      <c r="K121" s="1"/>
    </row>
    <row r="122" spans="2:11">
      <c r="B122" s="5" t="s">
        <v>247</v>
      </c>
      <c r="C122" s="151"/>
      <c r="K122" s="1"/>
    </row>
    <row r="123" spans="2:11">
      <c r="B123" s="88"/>
      <c r="C123" s="118"/>
      <c r="E123" s="8" t="s">
        <v>160</v>
      </c>
      <c r="F123" s="33">
        <f>IF($C$111=0,0,IF($F$121="No hemos introducido datos",0,$F$121*C111))</f>
        <v>0</v>
      </c>
      <c r="K123" s="1"/>
    </row>
    <row r="124" spans="2:11">
      <c r="B124" s="17"/>
      <c r="C124" s="17"/>
      <c r="E124" s="8" t="s">
        <v>75</v>
      </c>
      <c r="F124" s="33">
        <f t="shared" ref="F124:F128" si="14">IF($C$111=0,0,IF($F$121="No hemos introducido datos",0,$F$121*C112))</f>
        <v>0</v>
      </c>
      <c r="K124" s="1"/>
    </row>
    <row r="125" spans="2:11">
      <c r="B125" s="17"/>
      <c r="C125" s="117"/>
      <c r="E125" s="8" t="s">
        <v>76</v>
      </c>
      <c r="F125" s="33">
        <f t="shared" si="14"/>
        <v>0</v>
      </c>
      <c r="K125" s="1"/>
    </row>
    <row r="126" spans="2:11">
      <c r="B126" s="17"/>
      <c r="C126" s="117"/>
      <c r="E126" s="8" t="s">
        <v>77</v>
      </c>
      <c r="F126" s="33">
        <f t="shared" si="14"/>
        <v>0</v>
      </c>
      <c r="K126" s="1"/>
    </row>
    <row r="127" spans="2:11">
      <c r="B127" s="17"/>
      <c r="C127" s="117"/>
      <c r="E127" s="8" t="s">
        <v>78</v>
      </c>
      <c r="F127" s="33">
        <f t="shared" si="14"/>
        <v>0</v>
      </c>
      <c r="K127" s="1"/>
    </row>
    <row r="128" spans="2:11">
      <c r="B128" s="17"/>
      <c r="C128" s="117"/>
      <c r="E128" s="8" t="s">
        <v>79</v>
      </c>
      <c r="F128" s="33">
        <f t="shared" si="14"/>
        <v>0</v>
      </c>
      <c r="K128" s="1"/>
    </row>
    <row r="129" spans="2:11">
      <c r="K129" s="1"/>
    </row>
    <row r="130" spans="2:11">
      <c r="B130" s="282" t="s">
        <v>236</v>
      </c>
      <c r="C130" s="283"/>
      <c r="E130" s="8" t="s">
        <v>237</v>
      </c>
      <c r="F130" s="8"/>
      <c r="K130" s="1"/>
    </row>
    <row r="131" spans="2:11">
      <c r="B131" s="88"/>
      <c r="C131" s="116"/>
      <c r="E131" s="10" t="s">
        <v>23</v>
      </c>
      <c r="K131" s="1"/>
    </row>
    <row r="132" spans="2:11">
      <c r="B132" s="34" t="s">
        <v>74</v>
      </c>
      <c r="C132" s="37"/>
      <c r="E132" s="281"/>
      <c r="F132" s="281"/>
      <c r="K132" s="1"/>
    </row>
    <row r="133" spans="2:11">
      <c r="B133" s="8" t="s">
        <v>69</v>
      </c>
      <c r="C133" s="33">
        <f>C132*(1+$C$139)</f>
        <v>0</v>
      </c>
      <c r="K133" s="1"/>
    </row>
    <row r="134" spans="2:11">
      <c r="B134" s="8" t="s">
        <v>70</v>
      </c>
      <c r="C134" s="33">
        <f t="shared" ref="C134:C137" si="15">C133*(1+$C$139)</f>
        <v>0</v>
      </c>
      <c r="E134" s="10" t="s">
        <v>27</v>
      </c>
      <c r="F134" s="5"/>
      <c r="K134" s="1"/>
    </row>
    <row r="135" spans="2:11">
      <c r="B135" s="8" t="s">
        <v>71</v>
      </c>
      <c r="C135" s="33">
        <f t="shared" si="15"/>
        <v>0</v>
      </c>
      <c r="E135" s="5" t="s">
        <v>28</v>
      </c>
      <c r="F135" s="18"/>
      <c r="K135" s="1"/>
    </row>
    <row r="136" spans="2:11">
      <c r="B136" s="8" t="s">
        <v>72</v>
      </c>
      <c r="C136" s="33">
        <f t="shared" si="15"/>
        <v>0</v>
      </c>
      <c r="E136" s="5" t="s">
        <v>177</v>
      </c>
      <c r="F136" s="12"/>
      <c r="K136" s="1"/>
    </row>
    <row r="137" spans="2:11">
      <c r="B137" s="8" t="s">
        <v>73</v>
      </c>
      <c r="C137" s="33">
        <f t="shared" si="15"/>
        <v>0</v>
      </c>
      <c r="E137" s="5" t="s">
        <v>30</v>
      </c>
      <c r="F137" s="23" t="str">
        <f>IF(E132="3. Introducir directamente","No es el método seleccionado",IF(F135=0,"No hemos Introducido datos",F136/F135))</f>
        <v>No hemos Introducido datos</v>
      </c>
      <c r="K137" s="1"/>
    </row>
    <row r="138" spans="2:11">
      <c r="B138" s="88"/>
      <c r="C138" s="89"/>
      <c r="F138" s="5"/>
      <c r="K138" s="1"/>
    </row>
    <row r="139" spans="2:11">
      <c r="B139" s="8" t="s">
        <v>20</v>
      </c>
      <c r="C139" s="136"/>
      <c r="E139" s="10" t="s">
        <v>29</v>
      </c>
      <c r="F139" s="5"/>
      <c r="K139" s="1"/>
    </row>
    <row r="140" spans="2:11">
      <c r="B140" s="88"/>
      <c r="C140" s="118"/>
      <c r="E140" s="5" t="s">
        <v>22</v>
      </c>
      <c r="F140" s="182"/>
      <c r="K140" s="1"/>
    </row>
    <row r="141" spans="2:11">
      <c r="B141" s="5" t="s">
        <v>245</v>
      </c>
      <c r="C141" s="151"/>
      <c r="F141" s="22" t="str">
        <f>IF(COUNTBLANK(F140)=0,F140,"No hemos introducido el dato")</f>
        <v>No hemos introducido el dato</v>
      </c>
      <c r="K141" s="1"/>
    </row>
    <row r="142" spans="2:11">
      <c r="B142" s="5" t="s">
        <v>246</v>
      </c>
      <c r="C142" s="151"/>
      <c r="E142" s="8" t="s">
        <v>22</v>
      </c>
      <c r="F142" s="42" t="str">
        <f>IF(E132="3. Introducir directamente",F140,F137)</f>
        <v>No hemos Introducido datos</v>
      </c>
      <c r="K142" s="1"/>
    </row>
    <row r="143" spans="2:11">
      <c r="B143" s="5" t="s">
        <v>247</v>
      </c>
      <c r="C143" s="151"/>
      <c r="K143" s="1"/>
    </row>
    <row r="144" spans="2:11">
      <c r="B144" s="88"/>
      <c r="C144" s="118"/>
      <c r="E144" s="8" t="s">
        <v>160</v>
      </c>
      <c r="F144" s="33">
        <f>IF($C$132=0,0,IF($F$142="No hemos introducido datos",0,$F$142*C132))</f>
        <v>0</v>
      </c>
      <c r="K144" s="1"/>
    </row>
    <row r="145" spans="2:11">
      <c r="B145" s="17"/>
      <c r="C145" s="17"/>
      <c r="E145" s="8" t="s">
        <v>75</v>
      </c>
      <c r="F145" s="33">
        <f t="shared" ref="F145:F149" si="16">IF($C$132=0,0,IF($F$142="No hemos introducido datos",0,$F$142*C133))</f>
        <v>0</v>
      </c>
      <c r="K145" s="1"/>
    </row>
    <row r="146" spans="2:11">
      <c r="B146" s="17"/>
      <c r="C146" s="117"/>
      <c r="E146" s="8" t="s">
        <v>76</v>
      </c>
      <c r="F146" s="33">
        <f t="shared" si="16"/>
        <v>0</v>
      </c>
      <c r="K146" s="1"/>
    </row>
    <row r="147" spans="2:11">
      <c r="B147" s="17"/>
      <c r="C147" s="117"/>
      <c r="E147" s="8" t="s">
        <v>77</v>
      </c>
      <c r="F147" s="33">
        <f t="shared" si="16"/>
        <v>0</v>
      </c>
      <c r="K147" s="1"/>
    </row>
    <row r="148" spans="2:11">
      <c r="B148" s="17"/>
      <c r="C148" s="117"/>
      <c r="E148" s="8" t="s">
        <v>78</v>
      </c>
      <c r="F148" s="33">
        <f t="shared" si="16"/>
        <v>0</v>
      </c>
      <c r="K148" s="1"/>
    </row>
    <row r="149" spans="2:11">
      <c r="B149" s="17"/>
      <c r="C149" s="117"/>
      <c r="E149" s="8" t="s">
        <v>79</v>
      </c>
      <c r="F149" s="33">
        <f t="shared" si="16"/>
        <v>0</v>
      </c>
      <c r="K149" s="1"/>
    </row>
    <row r="150" spans="2:11">
      <c r="K150" s="1"/>
    </row>
    <row r="151" spans="2:11">
      <c r="B151" s="282" t="s">
        <v>238</v>
      </c>
      <c r="C151" s="283"/>
      <c r="E151" s="8" t="s">
        <v>239</v>
      </c>
      <c r="F151" s="8"/>
      <c r="K151" s="1"/>
    </row>
    <row r="152" spans="2:11">
      <c r="B152" s="88"/>
      <c r="C152" s="116"/>
      <c r="E152" s="10" t="s">
        <v>23</v>
      </c>
      <c r="K152" s="1"/>
    </row>
    <row r="153" spans="2:11">
      <c r="B153" s="34" t="s">
        <v>74</v>
      </c>
      <c r="C153" s="37"/>
      <c r="E153" s="281"/>
      <c r="F153" s="281"/>
      <c r="K153" s="1"/>
    </row>
    <row r="154" spans="2:11">
      <c r="B154" s="8" t="s">
        <v>69</v>
      </c>
      <c r="C154" s="33">
        <f>C153*(1+$C$160)</f>
        <v>0</v>
      </c>
      <c r="K154" s="1"/>
    </row>
    <row r="155" spans="2:11">
      <c r="B155" s="8" t="s">
        <v>70</v>
      </c>
      <c r="C155" s="33">
        <f t="shared" ref="C155:C158" si="17">C154*(1+$C$160)</f>
        <v>0</v>
      </c>
      <c r="E155" s="10" t="s">
        <v>27</v>
      </c>
      <c r="F155" s="5"/>
      <c r="K155" s="1"/>
    </row>
    <row r="156" spans="2:11">
      <c r="B156" s="8" t="s">
        <v>71</v>
      </c>
      <c r="C156" s="33">
        <f t="shared" si="17"/>
        <v>0</v>
      </c>
      <c r="E156" s="5" t="s">
        <v>28</v>
      </c>
      <c r="F156" s="18"/>
      <c r="K156" s="1"/>
    </row>
    <row r="157" spans="2:11">
      <c r="B157" s="8" t="s">
        <v>72</v>
      </c>
      <c r="C157" s="33">
        <f t="shared" si="17"/>
        <v>0</v>
      </c>
      <c r="E157" s="5" t="s">
        <v>177</v>
      </c>
      <c r="F157" s="12"/>
      <c r="K157" s="1"/>
    </row>
    <row r="158" spans="2:11">
      <c r="B158" s="8" t="s">
        <v>73</v>
      </c>
      <c r="C158" s="33">
        <f t="shared" si="17"/>
        <v>0</v>
      </c>
      <c r="E158" s="5" t="s">
        <v>30</v>
      </c>
      <c r="F158" s="23" t="str">
        <f>IF(E153="3. Introducir directamente","No es el método seleccionado",IF(F156=0,"No hemos Introducido datos",F157/F156))</f>
        <v>No hemos Introducido datos</v>
      </c>
      <c r="K158" s="1"/>
    </row>
    <row r="159" spans="2:11">
      <c r="B159" s="88"/>
      <c r="C159" s="89"/>
      <c r="F159" s="5"/>
      <c r="K159" s="1"/>
    </row>
    <row r="160" spans="2:11">
      <c r="B160" s="8" t="s">
        <v>20</v>
      </c>
      <c r="C160" s="136"/>
      <c r="E160" s="10" t="s">
        <v>29</v>
      </c>
      <c r="F160" s="5"/>
      <c r="K160" s="1"/>
    </row>
    <row r="161" spans="2:11">
      <c r="B161" s="88"/>
      <c r="C161" s="118"/>
      <c r="E161" s="5" t="s">
        <v>22</v>
      </c>
      <c r="F161" s="182"/>
      <c r="K161" s="1"/>
    </row>
    <row r="162" spans="2:11">
      <c r="B162" s="5" t="s">
        <v>245</v>
      </c>
      <c r="C162" s="151"/>
      <c r="F162" s="22" t="str">
        <f>IF(COUNTBLANK(F161)=0,F161,"No hemos introducido el dato")</f>
        <v>No hemos introducido el dato</v>
      </c>
      <c r="K162" s="1"/>
    </row>
    <row r="163" spans="2:11">
      <c r="B163" s="5" t="s">
        <v>246</v>
      </c>
      <c r="C163" s="151"/>
      <c r="E163" s="8" t="s">
        <v>22</v>
      </c>
      <c r="F163" s="42" t="str">
        <f>IF(E153="3. Introducir directamente",F161,F158)</f>
        <v>No hemos Introducido datos</v>
      </c>
      <c r="K163" s="1"/>
    </row>
    <row r="164" spans="2:11">
      <c r="B164" s="5" t="s">
        <v>247</v>
      </c>
      <c r="C164" s="151"/>
      <c r="K164" s="1"/>
    </row>
    <row r="165" spans="2:11">
      <c r="B165" s="88"/>
      <c r="C165" s="118"/>
      <c r="E165" s="8" t="s">
        <v>160</v>
      </c>
      <c r="F165" s="33">
        <f>IF($C$153=0,0,IF($F$163="No hemos introducido datos",0,$F$163*C153))</f>
        <v>0</v>
      </c>
      <c r="K165" s="1"/>
    </row>
    <row r="166" spans="2:11">
      <c r="B166" s="17"/>
      <c r="C166" s="17"/>
      <c r="E166" s="8" t="s">
        <v>75</v>
      </c>
      <c r="F166" s="33">
        <f t="shared" ref="F166:F170" si="18">IF($C$153=0,0,IF($F$163="No hemos introducido datos",0,$F$163*C154))</f>
        <v>0</v>
      </c>
      <c r="K166" s="1"/>
    </row>
    <row r="167" spans="2:11">
      <c r="B167" s="17"/>
      <c r="C167" s="117"/>
      <c r="E167" s="8" t="s">
        <v>76</v>
      </c>
      <c r="F167" s="33">
        <f t="shared" si="18"/>
        <v>0</v>
      </c>
      <c r="K167" s="1"/>
    </row>
    <row r="168" spans="2:11">
      <c r="B168" s="17"/>
      <c r="C168" s="117"/>
      <c r="E168" s="8" t="s">
        <v>77</v>
      </c>
      <c r="F168" s="33">
        <f t="shared" si="18"/>
        <v>0</v>
      </c>
      <c r="K168" s="1"/>
    </row>
    <row r="169" spans="2:11">
      <c r="B169" s="17"/>
      <c r="C169" s="117"/>
      <c r="E169" s="8" t="s">
        <v>78</v>
      </c>
      <c r="F169" s="33">
        <f t="shared" si="18"/>
        <v>0</v>
      </c>
      <c r="K169" s="1"/>
    </row>
    <row r="170" spans="2:11">
      <c r="B170" s="17"/>
      <c r="C170" s="117"/>
      <c r="E170" s="8" t="s">
        <v>79</v>
      </c>
      <c r="F170" s="33">
        <f t="shared" si="18"/>
        <v>0</v>
      </c>
      <c r="K170" s="1"/>
    </row>
    <row r="171" spans="2:11">
      <c r="K171" s="1"/>
    </row>
    <row r="172" spans="2:11">
      <c r="B172" s="282" t="s">
        <v>240</v>
      </c>
      <c r="C172" s="283"/>
      <c r="E172" s="8" t="s">
        <v>241</v>
      </c>
      <c r="F172" s="8"/>
      <c r="K172" s="1"/>
    </row>
    <row r="173" spans="2:11">
      <c r="B173" s="88"/>
      <c r="C173" s="116"/>
      <c r="E173" s="10" t="s">
        <v>23</v>
      </c>
      <c r="K173" s="1"/>
    </row>
    <row r="174" spans="2:11">
      <c r="B174" s="34" t="s">
        <v>74</v>
      </c>
      <c r="C174" s="37"/>
      <c r="E174" s="281"/>
      <c r="F174" s="281"/>
      <c r="K174" s="1"/>
    </row>
    <row r="175" spans="2:11">
      <c r="B175" s="8" t="s">
        <v>69</v>
      </c>
      <c r="C175" s="33">
        <f>C174*(1+$C$181)</f>
        <v>0</v>
      </c>
      <c r="K175" s="1"/>
    </row>
    <row r="176" spans="2:11">
      <c r="B176" s="8" t="s">
        <v>70</v>
      </c>
      <c r="C176" s="33">
        <f t="shared" ref="C176:C179" si="19">C175*(1+$C$181)</f>
        <v>0</v>
      </c>
      <c r="E176" s="10" t="s">
        <v>27</v>
      </c>
      <c r="F176" s="5"/>
      <c r="K176" s="1"/>
    </row>
    <row r="177" spans="2:11">
      <c r="B177" s="8" t="s">
        <v>71</v>
      </c>
      <c r="C177" s="33">
        <f t="shared" si="19"/>
        <v>0</v>
      </c>
      <c r="E177" s="5" t="s">
        <v>28</v>
      </c>
      <c r="F177" s="18"/>
      <c r="K177" s="1"/>
    </row>
    <row r="178" spans="2:11">
      <c r="B178" s="8" t="s">
        <v>72</v>
      </c>
      <c r="C178" s="33">
        <f t="shared" si="19"/>
        <v>0</v>
      </c>
      <c r="E178" s="5" t="s">
        <v>177</v>
      </c>
      <c r="F178" s="12"/>
      <c r="K178" s="1"/>
    </row>
    <row r="179" spans="2:11">
      <c r="B179" s="8" t="s">
        <v>73</v>
      </c>
      <c r="C179" s="33">
        <f t="shared" si="19"/>
        <v>0</v>
      </c>
      <c r="E179" s="5" t="s">
        <v>30</v>
      </c>
      <c r="F179" s="23" t="str">
        <f>IF(E174="3. Introducir directamente","No es el método seleccionado",IF(F177=0,"No hemos Introducido datos",F178/F177))</f>
        <v>No hemos Introducido datos</v>
      </c>
      <c r="K179" s="1"/>
    </row>
    <row r="180" spans="2:11">
      <c r="B180" s="88"/>
      <c r="C180" s="89"/>
      <c r="F180" s="5"/>
      <c r="K180" s="1"/>
    </row>
    <row r="181" spans="2:11">
      <c r="B181" s="8" t="s">
        <v>20</v>
      </c>
      <c r="C181" s="136"/>
      <c r="E181" s="10" t="s">
        <v>29</v>
      </c>
      <c r="F181" s="5"/>
      <c r="K181" s="1"/>
    </row>
    <row r="182" spans="2:11">
      <c r="B182" s="88"/>
      <c r="C182" s="118"/>
      <c r="E182" s="5" t="s">
        <v>22</v>
      </c>
      <c r="F182" s="182"/>
      <c r="K182" s="1"/>
    </row>
    <row r="183" spans="2:11">
      <c r="B183" s="5" t="s">
        <v>245</v>
      </c>
      <c r="C183" s="151"/>
      <c r="F183" s="22" t="str">
        <f>IF(COUNTBLANK(F182)=0,F182,"No hemos introducido el dato")</f>
        <v>No hemos introducido el dato</v>
      </c>
      <c r="K183" s="1"/>
    </row>
    <row r="184" spans="2:11">
      <c r="B184" s="5" t="s">
        <v>246</v>
      </c>
      <c r="C184" s="151"/>
      <c r="E184" s="8" t="s">
        <v>22</v>
      </c>
      <c r="F184" s="42" t="str">
        <f>IF(E174="3. Introducir directamente",F182,F179)</f>
        <v>No hemos Introducido datos</v>
      </c>
      <c r="K184" s="1"/>
    </row>
    <row r="185" spans="2:11">
      <c r="B185" s="5" t="s">
        <v>247</v>
      </c>
      <c r="C185" s="151"/>
      <c r="K185" s="1"/>
    </row>
    <row r="186" spans="2:11">
      <c r="B186" s="88"/>
      <c r="C186" s="118"/>
      <c r="E186" s="8" t="s">
        <v>160</v>
      </c>
      <c r="F186" s="33">
        <f>IF($C$174=0,0,IF($F$184="No hemos introducido datos",0,$F$184*C174))</f>
        <v>0</v>
      </c>
      <c r="K186" s="1"/>
    </row>
    <row r="187" spans="2:11">
      <c r="B187" s="17"/>
      <c r="C187" s="17"/>
      <c r="E187" s="8" t="s">
        <v>75</v>
      </c>
      <c r="F187" s="33">
        <f t="shared" ref="F187:F191" si="20">IF($C$174=0,0,IF($F$184="No hemos introducido datos",0,$F$184*C175))</f>
        <v>0</v>
      </c>
      <c r="K187" s="1"/>
    </row>
    <row r="188" spans="2:11">
      <c r="B188" s="17"/>
      <c r="C188" s="117"/>
      <c r="E188" s="8" t="s">
        <v>76</v>
      </c>
      <c r="F188" s="33">
        <f t="shared" si="20"/>
        <v>0</v>
      </c>
      <c r="K188" s="1"/>
    </row>
    <row r="189" spans="2:11">
      <c r="B189" s="17"/>
      <c r="C189" s="117"/>
      <c r="E189" s="8" t="s">
        <v>77</v>
      </c>
      <c r="F189" s="33">
        <f t="shared" si="20"/>
        <v>0</v>
      </c>
      <c r="K189" s="1"/>
    </row>
    <row r="190" spans="2:11">
      <c r="B190" s="17"/>
      <c r="C190" s="117"/>
      <c r="E190" s="8" t="s">
        <v>78</v>
      </c>
      <c r="F190" s="33">
        <f t="shared" si="20"/>
        <v>0</v>
      </c>
      <c r="K190" s="1"/>
    </row>
    <row r="191" spans="2:11">
      <c r="B191" s="17"/>
      <c r="C191" s="117"/>
      <c r="E191" s="8" t="s">
        <v>79</v>
      </c>
      <c r="F191" s="33">
        <f t="shared" si="20"/>
        <v>0</v>
      </c>
      <c r="K191" s="1"/>
    </row>
    <row r="192" spans="2:11">
      <c r="K192" s="1"/>
    </row>
    <row r="193" spans="2:11">
      <c r="B193" s="282" t="s">
        <v>242</v>
      </c>
      <c r="C193" s="283"/>
      <c r="E193" s="8" t="s">
        <v>243</v>
      </c>
      <c r="F193" s="8"/>
      <c r="K193" s="1"/>
    </row>
    <row r="194" spans="2:11">
      <c r="B194" s="88"/>
      <c r="C194" s="116"/>
      <c r="E194" s="10" t="s">
        <v>23</v>
      </c>
      <c r="K194" s="1"/>
    </row>
    <row r="195" spans="2:11">
      <c r="B195" s="34" t="s">
        <v>74</v>
      </c>
      <c r="C195" s="37"/>
      <c r="E195" s="281"/>
      <c r="F195" s="281"/>
      <c r="K195" s="1"/>
    </row>
    <row r="196" spans="2:11">
      <c r="B196" s="8" t="s">
        <v>69</v>
      </c>
      <c r="C196" s="33">
        <f>C195*(1+$C$202)</f>
        <v>0</v>
      </c>
      <c r="K196" s="1"/>
    </row>
    <row r="197" spans="2:11">
      <c r="B197" s="8" t="s">
        <v>70</v>
      </c>
      <c r="C197" s="33">
        <f t="shared" ref="C197:C200" si="21">C196*(1+$C$202)</f>
        <v>0</v>
      </c>
      <c r="E197" s="10" t="s">
        <v>27</v>
      </c>
      <c r="F197" s="5"/>
      <c r="K197" s="1"/>
    </row>
    <row r="198" spans="2:11">
      <c r="B198" s="8" t="s">
        <v>71</v>
      </c>
      <c r="C198" s="33">
        <f t="shared" si="21"/>
        <v>0</v>
      </c>
      <c r="E198" s="5" t="s">
        <v>28</v>
      </c>
      <c r="F198" s="18"/>
      <c r="K198" s="1"/>
    </row>
    <row r="199" spans="2:11">
      <c r="B199" s="8" t="s">
        <v>72</v>
      </c>
      <c r="C199" s="33">
        <f t="shared" si="21"/>
        <v>0</v>
      </c>
      <c r="E199" s="5" t="s">
        <v>177</v>
      </c>
      <c r="F199" s="12"/>
      <c r="K199" s="1"/>
    </row>
    <row r="200" spans="2:11">
      <c r="B200" s="8" t="s">
        <v>73</v>
      </c>
      <c r="C200" s="33">
        <f t="shared" si="21"/>
        <v>0</v>
      </c>
      <c r="E200" s="5" t="s">
        <v>30</v>
      </c>
      <c r="F200" s="23" t="str">
        <f>IF(E195="3. Introducir directamente","No es el método seleccionado",IF(F198=0,"No hemos Introducido datos",F199/F198))</f>
        <v>No hemos Introducido datos</v>
      </c>
      <c r="K200" s="1"/>
    </row>
    <row r="201" spans="2:11">
      <c r="B201" s="88"/>
      <c r="C201" s="89"/>
      <c r="F201" s="5"/>
      <c r="K201" s="1"/>
    </row>
    <row r="202" spans="2:11">
      <c r="B202" s="8" t="s">
        <v>20</v>
      </c>
      <c r="C202" s="136"/>
      <c r="E202" s="10" t="s">
        <v>29</v>
      </c>
      <c r="F202" s="5"/>
      <c r="K202" s="1"/>
    </row>
    <row r="203" spans="2:11">
      <c r="B203" s="88"/>
      <c r="C203" s="118"/>
      <c r="E203" s="5" t="s">
        <v>22</v>
      </c>
      <c r="F203" s="182"/>
      <c r="K203" s="1"/>
    </row>
    <row r="204" spans="2:11">
      <c r="B204" s="5" t="s">
        <v>245</v>
      </c>
      <c r="C204" s="151"/>
      <c r="F204" s="22" t="str">
        <f>IF(COUNTBLANK(F203)=0,F203,"No hemos introducido el dato")</f>
        <v>No hemos introducido el dato</v>
      </c>
      <c r="K204" s="1"/>
    </row>
    <row r="205" spans="2:11">
      <c r="B205" s="5" t="s">
        <v>246</v>
      </c>
      <c r="C205" s="151"/>
      <c r="E205" s="8" t="s">
        <v>22</v>
      </c>
      <c r="F205" s="42" t="str">
        <f>IF(E195="3. Introducir directamente",F203,F200)</f>
        <v>No hemos Introducido datos</v>
      </c>
      <c r="K205" s="1"/>
    </row>
    <row r="206" spans="2:11">
      <c r="B206" s="5" t="s">
        <v>247</v>
      </c>
      <c r="C206" s="151"/>
      <c r="K206" s="1"/>
    </row>
    <row r="207" spans="2:11">
      <c r="B207" s="88"/>
      <c r="C207" s="118"/>
      <c r="E207" s="8" t="s">
        <v>160</v>
      </c>
      <c r="F207" s="33">
        <f>IF($C$195=0,0,IF($F$205="No hemos introducido datos",0,$F$205*C195))</f>
        <v>0</v>
      </c>
      <c r="K207" s="1"/>
    </row>
    <row r="208" spans="2:11">
      <c r="B208" s="17"/>
      <c r="C208" s="17"/>
      <c r="E208" s="8" t="s">
        <v>75</v>
      </c>
      <c r="F208" s="33">
        <f t="shared" ref="F208:F212" si="22">IF($C$195=0,0,IF($F$205="No hemos introducido datos",0,$F$205*C196))</f>
        <v>0</v>
      </c>
      <c r="K208" s="1"/>
    </row>
    <row r="209" spans="2:11">
      <c r="B209" s="17"/>
      <c r="C209" s="117"/>
      <c r="E209" s="8" t="s">
        <v>76</v>
      </c>
      <c r="F209" s="33">
        <f t="shared" si="22"/>
        <v>0</v>
      </c>
      <c r="K209" s="1"/>
    </row>
    <row r="210" spans="2:11">
      <c r="B210" s="17"/>
      <c r="C210" s="117"/>
      <c r="E210" s="8" t="s">
        <v>77</v>
      </c>
      <c r="F210" s="33">
        <f t="shared" si="22"/>
        <v>0</v>
      </c>
      <c r="K210" s="1"/>
    </row>
    <row r="211" spans="2:11">
      <c r="B211" s="17"/>
      <c r="C211" s="117"/>
      <c r="E211" s="8" t="s">
        <v>78</v>
      </c>
      <c r="F211" s="33">
        <f t="shared" si="22"/>
        <v>0</v>
      </c>
      <c r="K211" s="1"/>
    </row>
    <row r="212" spans="2:11">
      <c r="B212" s="17"/>
      <c r="C212" s="117"/>
      <c r="E212" s="8" t="s">
        <v>79</v>
      </c>
      <c r="F212" s="33">
        <f t="shared" si="22"/>
        <v>0</v>
      </c>
      <c r="K212" s="1"/>
    </row>
    <row r="213" spans="2:11">
      <c r="K213" s="1"/>
    </row>
    <row r="214" spans="2:11">
      <c r="K214" s="1"/>
    </row>
    <row r="215" spans="2:11">
      <c r="K215" s="1"/>
    </row>
    <row r="216" spans="2:11">
      <c r="K216" s="1"/>
    </row>
    <row r="217" spans="2:11">
      <c r="K217" s="1"/>
    </row>
    <row r="218" spans="2:11">
      <c r="K218" s="1"/>
    </row>
    <row r="219" spans="2:11">
      <c r="K219" s="1"/>
    </row>
    <row r="220" spans="2:11">
      <c r="K220" s="1"/>
    </row>
    <row r="221" spans="2:11">
      <c r="K221" s="1"/>
    </row>
    <row r="222" spans="2:11">
      <c r="K222" s="1"/>
    </row>
    <row r="223" spans="2:11">
      <c r="K223" s="1"/>
    </row>
    <row r="224" spans="2:11">
      <c r="K224" s="1"/>
    </row>
    <row r="225" spans="11:11">
      <c r="K225" s="1"/>
    </row>
    <row r="226" spans="11:11">
      <c r="K226" s="1"/>
    </row>
    <row r="227" spans="11:11">
      <c r="K227" s="1"/>
    </row>
    <row r="228" spans="11:11">
      <c r="K228" s="1"/>
    </row>
    <row r="229" spans="11:11">
      <c r="K229" s="1"/>
    </row>
    <row r="230" spans="11:11">
      <c r="K230" s="1"/>
    </row>
    <row r="231" spans="11:11">
      <c r="K231" s="1"/>
    </row>
    <row r="232" spans="11:11">
      <c r="K232" s="1"/>
    </row>
    <row r="233" spans="11:11">
      <c r="K233" s="1"/>
    </row>
    <row r="234" spans="11:11">
      <c r="K234" s="1"/>
    </row>
    <row r="235" spans="11:11">
      <c r="K235" s="1"/>
    </row>
    <row r="236" spans="11:11">
      <c r="K236" s="1"/>
    </row>
    <row r="237" spans="11:11">
      <c r="K237" s="1"/>
    </row>
    <row r="238" spans="11:11">
      <c r="K238" s="1"/>
    </row>
    <row r="239" spans="11:11">
      <c r="K239" s="1"/>
    </row>
    <row r="240" spans="11:11">
      <c r="K240" s="1"/>
    </row>
    <row r="241" spans="11:11">
      <c r="K241" s="1"/>
    </row>
    <row r="242" spans="11:11">
      <c r="K242" s="1"/>
    </row>
    <row r="243" spans="11:11">
      <c r="K243" s="1"/>
    </row>
    <row r="244" spans="11:11">
      <c r="K244" s="1"/>
    </row>
    <row r="245" spans="11:11">
      <c r="K245" s="1"/>
    </row>
    <row r="246" spans="11:11">
      <c r="K246" s="1"/>
    </row>
    <row r="247" spans="11:11">
      <c r="K247" s="1"/>
    </row>
    <row r="248" spans="11:11">
      <c r="K248" s="1"/>
    </row>
    <row r="249" spans="11:11">
      <c r="K249" s="1"/>
    </row>
    <row r="250" spans="11:11">
      <c r="K250" s="1"/>
    </row>
    <row r="251" spans="11:11">
      <c r="K251" s="1"/>
    </row>
    <row r="252" spans="11:11">
      <c r="K252" s="1"/>
    </row>
    <row r="253" spans="11:11">
      <c r="K253" s="1"/>
    </row>
    <row r="254" spans="11:11">
      <c r="K254" s="1"/>
    </row>
    <row r="255" spans="11:11">
      <c r="K255" s="1"/>
    </row>
    <row r="256" spans="11:11">
      <c r="K256" s="1"/>
    </row>
    <row r="257" spans="11:11">
      <c r="K257" s="1"/>
    </row>
    <row r="258" spans="11:11">
      <c r="K258" s="1"/>
    </row>
    <row r="259" spans="11:11">
      <c r="K259" s="1"/>
    </row>
    <row r="260" spans="11:11">
      <c r="K260" s="1"/>
    </row>
    <row r="261" spans="11:11">
      <c r="K261" s="1"/>
    </row>
    <row r="262" spans="11:11">
      <c r="K262" s="1"/>
    </row>
    <row r="263" spans="11:11">
      <c r="K263" s="1"/>
    </row>
    <row r="264" spans="11:11">
      <c r="K264" s="1"/>
    </row>
    <row r="265" spans="11:11">
      <c r="K265" s="1"/>
    </row>
    <row r="266" spans="11:11">
      <c r="K266" s="1"/>
    </row>
    <row r="267" spans="11:11">
      <c r="K267" s="1"/>
    </row>
    <row r="268" spans="11:11">
      <c r="K268" s="1"/>
    </row>
    <row r="269" spans="11:11">
      <c r="K269" s="1"/>
    </row>
    <row r="270" spans="11:11">
      <c r="K270" s="1"/>
    </row>
    <row r="271" spans="11:11">
      <c r="K271" s="1"/>
    </row>
    <row r="272" spans="11:11">
      <c r="K272" s="1"/>
    </row>
    <row r="273" spans="11:11">
      <c r="K273" s="1"/>
    </row>
    <row r="274" spans="11:11">
      <c r="K274" s="1"/>
    </row>
    <row r="275" spans="11:11">
      <c r="K275" s="1"/>
    </row>
    <row r="276" spans="11:11">
      <c r="K276" s="1"/>
    </row>
    <row r="277" spans="11:11">
      <c r="K277" s="1"/>
    </row>
    <row r="278" spans="11:11">
      <c r="K278" s="1"/>
    </row>
    <row r="279" spans="11:11">
      <c r="K279" s="1"/>
    </row>
    <row r="280" spans="11:11">
      <c r="K280" s="1"/>
    </row>
    <row r="281" spans="11:11">
      <c r="K281" s="1"/>
    </row>
    <row r="282" spans="11:11">
      <c r="K282" s="1"/>
    </row>
    <row r="283" spans="11:11">
      <c r="K283" s="1"/>
    </row>
    <row r="284" spans="11:11">
      <c r="K284" s="1"/>
    </row>
    <row r="285" spans="11:11">
      <c r="K285" s="1"/>
    </row>
    <row r="286" spans="11:11">
      <c r="K286" s="1"/>
    </row>
    <row r="287" spans="11:11">
      <c r="K287" s="1"/>
    </row>
    <row r="288" spans="11:11">
      <c r="K288" s="1"/>
    </row>
    <row r="289" spans="11:11">
      <c r="K289" s="1"/>
    </row>
    <row r="290" spans="11:11">
      <c r="K290" s="1"/>
    </row>
    <row r="291" spans="11:11">
      <c r="K291" s="1"/>
    </row>
    <row r="292" spans="11:11">
      <c r="K292" s="1"/>
    </row>
    <row r="293" spans="11:11">
      <c r="K293" s="1"/>
    </row>
    <row r="294" spans="11:11">
      <c r="K294" s="1"/>
    </row>
    <row r="295" spans="11:11">
      <c r="K295" s="1"/>
    </row>
    <row r="296" spans="11:11">
      <c r="K296" s="1"/>
    </row>
    <row r="297" spans="11:11">
      <c r="K297" s="1"/>
    </row>
    <row r="298" spans="11:11">
      <c r="K298" s="1"/>
    </row>
    <row r="299" spans="11:11">
      <c r="K299" s="1"/>
    </row>
    <row r="300" spans="11:11">
      <c r="K300" s="1"/>
    </row>
    <row r="301" spans="11:11">
      <c r="K301" s="1"/>
    </row>
    <row r="302" spans="11:11">
      <c r="K302" s="1"/>
    </row>
    <row r="303" spans="11:11">
      <c r="K303" s="1"/>
    </row>
    <row r="304" spans="11:11">
      <c r="K304" s="1"/>
    </row>
    <row r="305" spans="11:11">
      <c r="K305" s="1"/>
    </row>
    <row r="306" spans="11:11">
      <c r="K306" s="1"/>
    </row>
    <row r="307" spans="11:11">
      <c r="K307" s="1"/>
    </row>
    <row r="308" spans="11:11">
      <c r="K308" s="1"/>
    </row>
    <row r="309" spans="11:11">
      <c r="K309" s="1"/>
    </row>
    <row r="310" spans="11:11">
      <c r="K310" s="1"/>
    </row>
    <row r="311" spans="11:11">
      <c r="K311" s="1"/>
    </row>
    <row r="312" spans="11:11">
      <c r="K312" s="1"/>
    </row>
    <row r="313" spans="11:11">
      <c r="K313" s="1"/>
    </row>
    <row r="314" spans="11:11">
      <c r="K314" s="1"/>
    </row>
    <row r="315" spans="11:11">
      <c r="K315" s="1"/>
    </row>
    <row r="316" spans="11:11">
      <c r="K316" s="1"/>
    </row>
    <row r="317" spans="11:11">
      <c r="K317" s="1"/>
    </row>
    <row r="318" spans="11:11">
      <c r="K318" s="1"/>
    </row>
    <row r="319" spans="11:11">
      <c r="K319" s="1"/>
    </row>
    <row r="320" spans="11:11">
      <c r="K320" s="1"/>
    </row>
    <row r="321" spans="11:11">
      <c r="K321" s="1"/>
    </row>
    <row r="322" spans="11:11">
      <c r="K322" s="1"/>
    </row>
    <row r="323" spans="11:11">
      <c r="K323" s="1"/>
    </row>
    <row r="324" spans="11:11">
      <c r="K324" s="1"/>
    </row>
    <row r="325" spans="11:11">
      <c r="K325" s="1"/>
    </row>
    <row r="326" spans="11:11">
      <c r="K326" s="1"/>
    </row>
    <row r="327" spans="11:11">
      <c r="K327" s="1"/>
    </row>
    <row r="328" spans="11:11">
      <c r="K328" s="1"/>
    </row>
    <row r="329" spans="11:11">
      <c r="K329" s="1"/>
    </row>
    <row r="330" spans="11:11">
      <c r="K330" s="1"/>
    </row>
    <row r="331" spans="11:11">
      <c r="K331" s="1"/>
    </row>
    <row r="332" spans="11:11">
      <c r="K332" s="1"/>
    </row>
    <row r="333" spans="11:11">
      <c r="K333" s="1"/>
    </row>
    <row r="334" spans="11:11">
      <c r="K334" s="1"/>
    </row>
    <row r="335" spans="11:11">
      <c r="K335" s="1"/>
    </row>
    <row r="336" spans="11:11">
      <c r="K336" s="1"/>
    </row>
    <row r="337" spans="11:11">
      <c r="K337" s="1"/>
    </row>
    <row r="338" spans="11:11">
      <c r="K338" s="1"/>
    </row>
    <row r="339" spans="11:11">
      <c r="K339" s="1"/>
    </row>
    <row r="340" spans="11:11">
      <c r="K340" s="1"/>
    </row>
    <row r="341" spans="11:11">
      <c r="K341" s="1"/>
    </row>
    <row r="342" spans="11:11">
      <c r="K342" s="1"/>
    </row>
    <row r="343" spans="11:11">
      <c r="K343" s="1"/>
    </row>
    <row r="344" spans="11:11">
      <c r="K344" s="1"/>
    </row>
    <row r="345" spans="11:11">
      <c r="K345" s="1"/>
    </row>
    <row r="346" spans="11:11">
      <c r="K346" s="1"/>
    </row>
    <row r="347" spans="11:11">
      <c r="K347" s="1"/>
    </row>
    <row r="348" spans="11:11">
      <c r="K348" s="1"/>
    </row>
    <row r="349" spans="11:11">
      <c r="K349" s="1"/>
    </row>
    <row r="350" spans="11:11">
      <c r="K350" s="1"/>
    </row>
    <row r="351" spans="11:11">
      <c r="K351" s="1"/>
    </row>
    <row r="352" spans="11:11">
      <c r="K352" s="1"/>
    </row>
    <row r="353" spans="11:11">
      <c r="K353" s="1"/>
    </row>
    <row r="354" spans="11:11">
      <c r="K354" s="1"/>
    </row>
    <row r="355" spans="11:11">
      <c r="K355" s="1"/>
    </row>
    <row r="356" spans="11:11">
      <c r="K356" s="1"/>
    </row>
    <row r="357" spans="11:11">
      <c r="K357" s="1"/>
    </row>
    <row r="358" spans="11:11">
      <c r="K358" s="1"/>
    </row>
    <row r="359" spans="11:11">
      <c r="K359" s="1"/>
    </row>
    <row r="360" spans="11:11">
      <c r="K360" s="1"/>
    </row>
    <row r="361" spans="11:11">
      <c r="K361" s="1"/>
    </row>
    <row r="362" spans="11:11">
      <c r="K362" s="1"/>
    </row>
    <row r="363" spans="11:11">
      <c r="K363" s="1"/>
    </row>
    <row r="364" spans="11:11">
      <c r="K364" s="1"/>
    </row>
    <row r="365" spans="11:11">
      <c r="K365" s="1"/>
    </row>
    <row r="366" spans="11:11">
      <c r="K366" s="1"/>
    </row>
    <row r="367" spans="11:11">
      <c r="K367" s="1"/>
    </row>
    <row r="368" spans="11:11">
      <c r="K368" s="1"/>
    </row>
    <row r="369" spans="11:11">
      <c r="K369" s="1"/>
    </row>
    <row r="370" spans="11:11">
      <c r="K370" s="1"/>
    </row>
    <row r="371" spans="11:11">
      <c r="K371" s="1"/>
    </row>
    <row r="372" spans="11:11">
      <c r="K372" s="1"/>
    </row>
    <row r="373" spans="11:11">
      <c r="K373" s="1"/>
    </row>
    <row r="374" spans="11:11">
      <c r="K374" s="1"/>
    </row>
    <row r="375" spans="11:11">
      <c r="K375" s="1"/>
    </row>
    <row r="376" spans="11:11">
      <c r="K376" s="1"/>
    </row>
    <row r="377" spans="11:11">
      <c r="K377" s="1"/>
    </row>
    <row r="378" spans="11:11">
      <c r="K378" s="1"/>
    </row>
    <row r="379" spans="11:11">
      <c r="K379" s="1"/>
    </row>
    <row r="380" spans="11:11">
      <c r="K380" s="1"/>
    </row>
    <row r="381" spans="11:11">
      <c r="K381" s="1"/>
    </row>
    <row r="382" spans="11:11">
      <c r="K382" s="1"/>
    </row>
    <row r="383" spans="11:11">
      <c r="K383" s="1"/>
    </row>
    <row r="384" spans="11:11">
      <c r="K384" s="1"/>
    </row>
    <row r="385" spans="11:11">
      <c r="K385" s="1"/>
    </row>
    <row r="386" spans="11:11">
      <c r="K386" s="1"/>
    </row>
    <row r="387" spans="11:11">
      <c r="K387" s="1"/>
    </row>
    <row r="388" spans="11:11">
      <c r="K388" s="1"/>
    </row>
    <row r="389" spans="11:11">
      <c r="K389" s="1"/>
    </row>
    <row r="390" spans="11:11">
      <c r="K390" s="1"/>
    </row>
    <row r="391" spans="11:11">
      <c r="K391" s="1"/>
    </row>
    <row r="392" spans="11:11">
      <c r="K392" s="1"/>
    </row>
    <row r="393" spans="11:11">
      <c r="K393" s="1"/>
    </row>
    <row r="394" spans="11:11">
      <c r="K394" s="1"/>
    </row>
    <row r="395" spans="11:11">
      <c r="K395" s="1"/>
    </row>
    <row r="396" spans="11:11">
      <c r="K396" s="1"/>
    </row>
    <row r="397" spans="11:11">
      <c r="K397" s="1"/>
    </row>
    <row r="398" spans="11:11">
      <c r="K398" s="1"/>
    </row>
    <row r="399" spans="11:11">
      <c r="K399" s="1"/>
    </row>
    <row r="400" spans="11:11">
      <c r="K400" s="1"/>
    </row>
    <row r="401" spans="11:11">
      <c r="K401" s="1"/>
    </row>
    <row r="402" spans="11:11">
      <c r="K402" s="1"/>
    </row>
    <row r="403" spans="11:11">
      <c r="K403" s="1"/>
    </row>
    <row r="404" spans="11:11">
      <c r="K404" s="1"/>
    </row>
    <row r="405" spans="11:11">
      <c r="K405" s="1"/>
    </row>
    <row r="406" spans="11:11">
      <c r="K406" s="1"/>
    </row>
    <row r="407" spans="11:11">
      <c r="K407" s="1"/>
    </row>
    <row r="408" spans="11:11">
      <c r="K408" s="1"/>
    </row>
    <row r="409" spans="11:11">
      <c r="K409" s="1"/>
    </row>
    <row r="410" spans="11:11">
      <c r="K410" s="1"/>
    </row>
    <row r="411" spans="11:11">
      <c r="K411" s="1"/>
    </row>
    <row r="412" spans="11:11">
      <c r="K412" s="1"/>
    </row>
    <row r="413" spans="11:11">
      <c r="K413" s="1"/>
    </row>
    <row r="414" spans="11:11">
      <c r="K414" s="1"/>
    </row>
    <row r="415" spans="11:11">
      <c r="K415" s="1"/>
    </row>
    <row r="416" spans="11:11">
      <c r="K416" s="1"/>
    </row>
    <row r="417" spans="11:11">
      <c r="K417" s="1"/>
    </row>
    <row r="418" spans="11:11">
      <c r="K418" s="1"/>
    </row>
    <row r="419" spans="11:11">
      <c r="K419" s="1"/>
    </row>
    <row r="420" spans="11:11">
      <c r="K420" s="1"/>
    </row>
    <row r="421" spans="11:11">
      <c r="K421" s="1"/>
    </row>
    <row r="422" spans="11:11">
      <c r="K422" s="1"/>
    </row>
    <row r="423" spans="11:11">
      <c r="K423" s="1"/>
    </row>
    <row r="424" spans="11:11">
      <c r="K424" s="1"/>
    </row>
    <row r="425" spans="11:11">
      <c r="K425" s="1"/>
    </row>
    <row r="426" spans="11:11">
      <c r="K426" s="1"/>
    </row>
    <row r="427" spans="11:11">
      <c r="K427" s="1"/>
    </row>
    <row r="428" spans="11:11">
      <c r="K428" s="1"/>
    </row>
    <row r="429" spans="11:11">
      <c r="K429" s="1"/>
    </row>
    <row r="430" spans="11:11">
      <c r="K430" s="1"/>
    </row>
    <row r="431" spans="11:11">
      <c r="K431" s="1"/>
    </row>
    <row r="432" spans="11:11">
      <c r="K432" s="1"/>
    </row>
    <row r="433" spans="11:11">
      <c r="K433" s="1"/>
    </row>
    <row r="434" spans="11:11">
      <c r="K434" s="1"/>
    </row>
    <row r="435" spans="11:11">
      <c r="K435" s="1"/>
    </row>
    <row r="436" spans="11:11">
      <c r="K436" s="1"/>
    </row>
    <row r="437" spans="11:11">
      <c r="K437" s="1"/>
    </row>
    <row r="438" spans="11:11">
      <c r="K438" s="1"/>
    </row>
    <row r="439" spans="11:11">
      <c r="K439" s="1"/>
    </row>
    <row r="440" spans="11:11">
      <c r="K440" s="1"/>
    </row>
    <row r="441" spans="11:11">
      <c r="K441" s="1"/>
    </row>
    <row r="442" spans="11:11">
      <c r="K442" s="1"/>
    </row>
    <row r="443" spans="11:11">
      <c r="K443" s="1"/>
    </row>
    <row r="444" spans="11:11">
      <c r="K444" s="1"/>
    </row>
    <row r="445" spans="11:11">
      <c r="K445" s="1"/>
    </row>
    <row r="446" spans="11:11">
      <c r="K446" s="1"/>
    </row>
    <row r="447" spans="11:11">
      <c r="K447" s="1"/>
    </row>
    <row r="448" spans="11:11">
      <c r="K448" s="1"/>
    </row>
    <row r="449" spans="11:11">
      <c r="K449" s="1"/>
    </row>
    <row r="450" spans="11:11">
      <c r="K450" s="1"/>
    </row>
    <row r="451" spans="11:11">
      <c r="K451" s="1"/>
    </row>
    <row r="452" spans="11:11">
      <c r="K452" s="1"/>
    </row>
    <row r="453" spans="11:11">
      <c r="K453" s="1"/>
    </row>
    <row r="454" spans="11:11">
      <c r="K454" s="1"/>
    </row>
    <row r="455" spans="11:11">
      <c r="K455" s="1"/>
    </row>
    <row r="456" spans="11:11">
      <c r="K456" s="1"/>
    </row>
    <row r="457" spans="11:11">
      <c r="K457" s="1"/>
    </row>
    <row r="458" spans="11:11">
      <c r="K458" s="1"/>
    </row>
    <row r="459" spans="11:11">
      <c r="K459" s="1"/>
    </row>
    <row r="460" spans="11:11">
      <c r="K460" s="1"/>
    </row>
    <row r="461" spans="11:11">
      <c r="K461" s="1"/>
    </row>
    <row r="462" spans="11:11">
      <c r="K462" s="1"/>
    </row>
    <row r="463" spans="11:11">
      <c r="K463" s="1"/>
    </row>
    <row r="464" spans="11:11">
      <c r="K464" s="1"/>
    </row>
    <row r="465" spans="11:11">
      <c r="K465" s="1"/>
    </row>
    <row r="466" spans="11:11">
      <c r="K466" s="1"/>
    </row>
    <row r="467" spans="11:11">
      <c r="K467" s="1"/>
    </row>
    <row r="468" spans="11:11">
      <c r="K468" s="1"/>
    </row>
    <row r="469" spans="11:11">
      <c r="K469" s="1"/>
    </row>
    <row r="470" spans="11:11">
      <c r="K470" s="1"/>
    </row>
    <row r="471" spans="11:11">
      <c r="K471" s="1"/>
    </row>
    <row r="472" spans="11:11">
      <c r="K472" s="1"/>
    </row>
    <row r="473" spans="11:11">
      <c r="K473" s="1"/>
    </row>
    <row r="474" spans="11:11">
      <c r="K474" s="1"/>
    </row>
    <row r="475" spans="11:11">
      <c r="K475" s="1"/>
    </row>
    <row r="476" spans="11:11">
      <c r="K476" s="1"/>
    </row>
    <row r="477" spans="11:11">
      <c r="K477" s="1"/>
    </row>
    <row r="478" spans="11:11">
      <c r="K478" s="1"/>
    </row>
    <row r="479" spans="11:11">
      <c r="K479" s="1"/>
    </row>
    <row r="480" spans="11:11">
      <c r="K480" s="1"/>
    </row>
    <row r="481" spans="11:11">
      <c r="K481" s="1"/>
    </row>
    <row r="482" spans="11:11">
      <c r="K482" s="1"/>
    </row>
    <row r="483" spans="11:11">
      <c r="K483" s="1"/>
    </row>
    <row r="484" spans="11:11">
      <c r="K484" s="1"/>
    </row>
    <row r="485" spans="11:11">
      <c r="K485" s="1"/>
    </row>
    <row r="486" spans="11:11">
      <c r="K486" s="1"/>
    </row>
    <row r="487" spans="11:11">
      <c r="K487" s="1"/>
    </row>
    <row r="488" spans="11:11">
      <c r="K488" s="1"/>
    </row>
    <row r="489" spans="11:11">
      <c r="K489" s="1"/>
    </row>
    <row r="490" spans="11:11">
      <c r="K490" s="1"/>
    </row>
    <row r="491" spans="11:11">
      <c r="K491" s="1"/>
    </row>
    <row r="492" spans="11:11">
      <c r="K492" s="1"/>
    </row>
    <row r="493" spans="11:11">
      <c r="K493" s="1"/>
    </row>
    <row r="494" spans="11:11">
      <c r="K494" s="1"/>
    </row>
    <row r="495" spans="11:11">
      <c r="K495" s="1"/>
    </row>
    <row r="496" spans="11:11">
      <c r="K496" s="1"/>
    </row>
    <row r="497" spans="11:11">
      <c r="K497" s="1"/>
    </row>
    <row r="498" spans="11:11">
      <c r="K498" s="1"/>
    </row>
    <row r="499" spans="11:11">
      <c r="K499" s="1"/>
    </row>
    <row r="500" spans="11:11">
      <c r="K500" s="1"/>
    </row>
    <row r="501" spans="11:11">
      <c r="K501" s="1"/>
    </row>
    <row r="502" spans="11:11">
      <c r="K502" s="1"/>
    </row>
    <row r="503" spans="11:11">
      <c r="K503" s="1"/>
    </row>
    <row r="504" spans="11:11">
      <c r="K504" s="1"/>
    </row>
    <row r="505" spans="11:11">
      <c r="K505" s="1"/>
    </row>
    <row r="506" spans="11:11">
      <c r="K506" s="1"/>
    </row>
    <row r="507" spans="11:11">
      <c r="K507" s="1"/>
    </row>
    <row r="508" spans="11:11">
      <c r="K508" s="1"/>
    </row>
    <row r="509" spans="11:11">
      <c r="K509" s="1"/>
    </row>
    <row r="510" spans="11:11">
      <c r="K510" s="1"/>
    </row>
    <row r="511" spans="11:11">
      <c r="K511" s="1"/>
    </row>
    <row r="512" spans="11:11">
      <c r="K512" s="1"/>
    </row>
    <row r="513" spans="11:11">
      <c r="K513" s="1"/>
    </row>
    <row r="514" spans="11:11">
      <c r="K514" s="1"/>
    </row>
    <row r="515" spans="11:11">
      <c r="K515" s="1"/>
    </row>
    <row r="516" spans="11:11">
      <c r="K516" s="1"/>
    </row>
    <row r="517" spans="11:11">
      <c r="K517" s="1"/>
    </row>
    <row r="518" spans="11:11">
      <c r="K518" s="1"/>
    </row>
    <row r="519" spans="11:11">
      <c r="K519" s="1"/>
    </row>
    <row r="520" spans="11:11">
      <c r="K520" s="1"/>
    </row>
    <row r="521" spans="11:11">
      <c r="K521" s="1"/>
    </row>
    <row r="522" spans="11:11">
      <c r="K522" s="1"/>
    </row>
    <row r="523" spans="11:11">
      <c r="K523" s="1"/>
    </row>
    <row r="524" spans="11:11">
      <c r="K524" s="1"/>
    </row>
    <row r="525" spans="11:11">
      <c r="K525" s="1"/>
    </row>
    <row r="526" spans="11:11">
      <c r="K526" s="1"/>
    </row>
    <row r="527" spans="11:11">
      <c r="K527" s="1"/>
    </row>
    <row r="528" spans="11:11">
      <c r="K528" s="1"/>
    </row>
    <row r="529" spans="11:11">
      <c r="K529" s="1"/>
    </row>
    <row r="530" spans="11:11">
      <c r="K530" s="1"/>
    </row>
    <row r="531" spans="11:11">
      <c r="K531" s="1"/>
    </row>
    <row r="532" spans="11:11">
      <c r="K532" s="1"/>
    </row>
    <row r="533" spans="11:11">
      <c r="K533" s="1"/>
    </row>
    <row r="534" spans="11:11">
      <c r="K534" s="1"/>
    </row>
    <row r="535" spans="11:11">
      <c r="K535" s="1"/>
    </row>
    <row r="536" spans="11:11">
      <c r="K536" s="1"/>
    </row>
    <row r="537" spans="11:11">
      <c r="K537" s="1"/>
    </row>
    <row r="538" spans="11:11">
      <c r="K538" s="1"/>
    </row>
    <row r="539" spans="11:11">
      <c r="K539" s="1"/>
    </row>
    <row r="540" spans="11:11">
      <c r="K540" s="1"/>
    </row>
    <row r="541" spans="11:11">
      <c r="K541" s="1"/>
    </row>
    <row r="542" spans="11:11">
      <c r="K542" s="1"/>
    </row>
    <row r="543" spans="11:11">
      <c r="K543" s="1"/>
    </row>
    <row r="544" spans="11:11">
      <c r="K544" s="1"/>
    </row>
    <row r="545" spans="11:11">
      <c r="K545" s="1"/>
    </row>
    <row r="546" spans="11:11">
      <c r="K546" s="1"/>
    </row>
    <row r="547" spans="11:11">
      <c r="K547" s="1"/>
    </row>
    <row r="548" spans="11:11">
      <c r="K548" s="1"/>
    </row>
    <row r="549" spans="11:11">
      <c r="K549" s="1"/>
    </row>
    <row r="550" spans="11:11">
      <c r="K550" s="1"/>
    </row>
    <row r="551" spans="11:11">
      <c r="K551" s="1"/>
    </row>
    <row r="552" spans="11:11">
      <c r="K552" s="1"/>
    </row>
    <row r="553" spans="11:11">
      <c r="K553" s="1"/>
    </row>
    <row r="554" spans="11:11">
      <c r="K554" s="1"/>
    </row>
    <row r="555" spans="11:11">
      <c r="K555" s="1"/>
    </row>
    <row r="556" spans="11:11">
      <c r="K556" s="1"/>
    </row>
    <row r="557" spans="11:11">
      <c r="K557" s="1"/>
    </row>
    <row r="558" spans="11:11">
      <c r="K558" s="1"/>
    </row>
    <row r="559" spans="11:11">
      <c r="K559" s="1"/>
    </row>
    <row r="560" spans="11:11">
      <c r="K560" s="1"/>
    </row>
    <row r="561" spans="11:11">
      <c r="K561" s="1"/>
    </row>
    <row r="562" spans="11:11">
      <c r="K562" s="1"/>
    </row>
    <row r="563" spans="11:11">
      <c r="K563" s="1"/>
    </row>
    <row r="564" spans="11:11">
      <c r="K564" s="1"/>
    </row>
    <row r="565" spans="11:11">
      <c r="K565" s="1"/>
    </row>
    <row r="566" spans="11:11">
      <c r="K566" s="1"/>
    </row>
    <row r="567" spans="11:11">
      <c r="K567" s="1"/>
    </row>
    <row r="568" spans="11:11">
      <c r="K568" s="1"/>
    </row>
    <row r="569" spans="11:11">
      <c r="K569" s="1"/>
    </row>
    <row r="570" spans="11:11">
      <c r="K570" s="1"/>
    </row>
    <row r="571" spans="11:11">
      <c r="K571" s="1"/>
    </row>
    <row r="572" spans="11:11">
      <c r="K572" s="1"/>
    </row>
    <row r="573" spans="11:11">
      <c r="K573" s="1"/>
    </row>
    <row r="574" spans="11:11">
      <c r="K574" s="1"/>
    </row>
    <row r="575" spans="11:11">
      <c r="K575" s="1"/>
    </row>
    <row r="576" spans="11:11">
      <c r="K576" s="1"/>
    </row>
    <row r="577" spans="11:11">
      <c r="K577" s="1"/>
    </row>
    <row r="578" spans="11:11">
      <c r="K578" s="1"/>
    </row>
    <row r="579" spans="11:11">
      <c r="K579" s="1"/>
    </row>
    <row r="580" spans="11:11">
      <c r="K580" s="1"/>
    </row>
    <row r="581" spans="11:11">
      <c r="K581" s="1"/>
    </row>
    <row r="582" spans="11:11">
      <c r="K582" s="1"/>
    </row>
    <row r="583" spans="11:11">
      <c r="K583" s="1"/>
    </row>
    <row r="584" spans="11:11">
      <c r="K584" s="1"/>
    </row>
    <row r="585" spans="11:11">
      <c r="K585" s="1"/>
    </row>
    <row r="586" spans="11:11">
      <c r="K586" s="1"/>
    </row>
    <row r="587" spans="11:11">
      <c r="K587" s="1"/>
    </row>
    <row r="588" spans="11:11">
      <c r="K588" s="1"/>
    </row>
    <row r="589" spans="11:11">
      <c r="K589" s="1"/>
    </row>
    <row r="590" spans="11:11">
      <c r="K590" s="1"/>
    </row>
    <row r="591" spans="11:11">
      <c r="K591" s="1"/>
    </row>
    <row r="592" spans="11:11">
      <c r="K592" s="1"/>
    </row>
    <row r="593" spans="11:11">
      <c r="K593" s="1"/>
    </row>
    <row r="594" spans="11:11">
      <c r="K594" s="1"/>
    </row>
    <row r="595" spans="11:11">
      <c r="K595" s="1"/>
    </row>
    <row r="596" spans="11:11">
      <c r="K596" s="1"/>
    </row>
    <row r="597" spans="11:11">
      <c r="K597" s="1"/>
    </row>
    <row r="598" spans="11:11">
      <c r="K598" s="1"/>
    </row>
    <row r="599" spans="11:11">
      <c r="K599" s="1"/>
    </row>
    <row r="600" spans="11:11">
      <c r="K600" s="1"/>
    </row>
    <row r="601" spans="11:11">
      <c r="K601" s="1"/>
    </row>
    <row r="602" spans="11:11">
      <c r="K602" s="1"/>
    </row>
    <row r="603" spans="11:11">
      <c r="K603" s="1"/>
    </row>
    <row r="604" spans="11:11">
      <c r="K604" s="1"/>
    </row>
    <row r="605" spans="11:11">
      <c r="K605" s="1"/>
    </row>
    <row r="606" spans="11:11">
      <c r="K606" s="1"/>
    </row>
    <row r="607" spans="11:11">
      <c r="K607" s="1"/>
    </row>
    <row r="608" spans="11:11">
      <c r="K608" s="1"/>
    </row>
    <row r="609" spans="11:11">
      <c r="K609" s="1"/>
    </row>
    <row r="610" spans="11:11">
      <c r="K610" s="1"/>
    </row>
    <row r="611" spans="11:11">
      <c r="K611" s="1"/>
    </row>
    <row r="612" spans="11:11">
      <c r="K612" s="1"/>
    </row>
    <row r="613" spans="11:11">
      <c r="K613" s="1"/>
    </row>
    <row r="614" spans="11:11">
      <c r="K614" s="1"/>
    </row>
    <row r="615" spans="11:11">
      <c r="K615" s="1"/>
    </row>
    <row r="616" spans="11:11">
      <c r="K616" s="1"/>
    </row>
    <row r="617" spans="11:11">
      <c r="K617" s="1"/>
    </row>
    <row r="618" spans="11:11">
      <c r="K618" s="1"/>
    </row>
    <row r="619" spans="11:11">
      <c r="K619" s="1"/>
    </row>
    <row r="620" spans="11:11">
      <c r="K620" s="1"/>
    </row>
    <row r="621" spans="11:11">
      <c r="K621" s="1"/>
    </row>
    <row r="622" spans="11:11">
      <c r="K622" s="1"/>
    </row>
    <row r="623" spans="11:11">
      <c r="K623" s="1"/>
    </row>
    <row r="624" spans="11:11">
      <c r="K624" s="1"/>
    </row>
    <row r="625" spans="11:11">
      <c r="K625" s="1"/>
    </row>
    <row r="626" spans="11:11">
      <c r="K626" s="1"/>
    </row>
    <row r="627" spans="11:11">
      <c r="K627" s="1"/>
    </row>
    <row r="628" spans="11:11">
      <c r="K628" s="1"/>
    </row>
    <row r="629" spans="11:11">
      <c r="K629" s="1"/>
    </row>
    <row r="630" spans="11:11">
      <c r="K630" s="1"/>
    </row>
    <row r="631" spans="11:11">
      <c r="K631" s="1"/>
    </row>
    <row r="632" spans="11:11">
      <c r="K632" s="1"/>
    </row>
    <row r="633" spans="11:11">
      <c r="K633" s="1"/>
    </row>
    <row r="634" spans="11:11">
      <c r="K634" s="1"/>
    </row>
    <row r="635" spans="11:11">
      <c r="K635" s="1"/>
    </row>
    <row r="636" spans="11:11">
      <c r="K636" s="1"/>
    </row>
    <row r="637" spans="11:11">
      <c r="K637" s="1"/>
    </row>
    <row r="638" spans="11:11">
      <c r="K638" s="1"/>
    </row>
    <row r="639" spans="11:11">
      <c r="K639" s="1"/>
    </row>
    <row r="640" spans="11:11">
      <c r="K640" s="1"/>
    </row>
    <row r="641" spans="11:11">
      <c r="K641" s="1"/>
    </row>
    <row r="642" spans="11:11">
      <c r="K642" s="1"/>
    </row>
    <row r="643" spans="11:11">
      <c r="K643" s="1"/>
    </row>
    <row r="644" spans="11:11">
      <c r="K644" s="1"/>
    </row>
    <row r="645" spans="11:11">
      <c r="K645" s="1"/>
    </row>
    <row r="646" spans="11:11">
      <c r="K646" s="1"/>
    </row>
    <row r="647" spans="11:11">
      <c r="K647" s="1"/>
    </row>
    <row r="648" spans="11:11">
      <c r="K648" s="1"/>
    </row>
    <row r="649" spans="11:11">
      <c r="K649" s="1"/>
    </row>
    <row r="650" spans="11:11">
      <c r="K650" s="1"/>
    </row>
    <row r="651" spans="11:11">
      <c r="K651" s="1"/>
    </row>
    <row r="652" spans="11:11">
      <c r="K652" s="1"/>
    </row>
    <row r="653" spans="11:11">
      <c r="K653" s="1"/>
    </row>
    <row r="654" spans="11:11">
      <c r="K654" s="1"/>
    </row>
    <row r="655" spans="11:11">
      <c r="K655" s="1"/>
    </row>
    <row r="656" spans="11:11">
      <c r="K656" s="1"/>
    </row>
    <row r="657" spans="11:11">
      <c r="K657" s="1"/>
    </row>
    <row r="658" spans="11:11">
      <c r="K658" s="1"/>
    </row>
    <row r="659" spans="11:11">
      <c r="K659" s="1"/>
    </row>
    <row r="660" spans="11:11">
      <c r="K660" s="1"/>
    </row>
    <row r="661" spans="11:11">
      <c r="K661" s="1"/>
    </row>
    <row r="662" spans="11:11">
      <c r="K662" s="1"/>
    </row>
    <row r="663" spans="11:11">
      <c r="K663" s="1"/>
    </row>
    <row r="664" spans="11:11">
      <c r="K664" s="1"/>
    </row>
    <row r="665" spans="11:11">
      <c r="K665" s="1"/>
    </row>
    <row r="666" spans="11:11">
      <c r="K666" s="1"/>
    </row>
    <row r="667" spans="11:11">
      <c r="K667" s="1"/>
    </row>
    <row r="668" spans="11:11">
      <c r="K668" s="1"/>
    </row>
    <row r="669" spans="11:11">
      <c r="K669" s="1"/>
    </row>
    <row r="670" spans="11:11">
      <c r="K670" s="1"/>
    </row>
    <row r="671" spans="11:11">
      <c r="K671" s="1"/>
    </row>
    <row r="672" spans="11:11">
      <c r="K672" s="1"/>
    </row>
    <row r="673" spans="11:11">
      <c r="K673" s="1"/>
    </row>
    <row r="674" spans="11:11">
      <c r="K674" s="1"/>
    </row>
    <row r="675" spans="11:11">
      <c r="K675" s="1"/>
    </row>
    <row r="676" spans="11:11">
      <c r="K676" s="1"/>
    </row>
    <row r="677" spans="11:11">
      <c r="K677" s="1"/>
    </row>
    <row r="678" spans="11:11">
      <c r="K678" s="1"/>
    </row>
    <row r="679" spans="11:11">
      <c r="K679" s="1"/>
    </row>
    <row r="680" spans="11:11">
      <c r="K680" s="1"/>
    </row>
    <row r="681" spans="11:11">
      <c r="K681" s="1"/>
    </row>
    <row r="682" spans="11:11">
      <c r="K682" s="1"/>
    </row>
    <row r="683" spans="11:11">
      <c r="K683" s="1"/>
    </row>
    <row r="684" spans="11:11">
      <c r="K684" s="1"/>
    </row>
    <row r="685" spans="11:11">
      <c r="K685" s="1"/>
    </row>
    <row r="686" spans="11:11">
      <c r="K686" s="1"/>
    </row>
    <row r="687" spans="11:11">
      <c r="K687" s="1"/>
    </row>
    <row r="688" spans="11:11">
      <c r="K688" s="1"/>
    </row>
    <row r="689" spans="11:11">
      <c r="K689" s="1"/>
    </row>
    <row r="690" spans="11:11">
      <c r="K690" s="1"/>
    </row>
    <row r="691" spans="11:11">
      <c r="K691" s="1"/>
    </row>
    <row r="692" spans="11:11">
      <c r="K692" s="1"/>
    </row>
    <row r="693" spans="11:11">
      <c r="K693" s="1"/>
    </row>
    <row r="694" spans="11:11">
      <c r="K694" s="1"/>
    </row>
    <row r="695" spans="11:11">
      <c r="K695" s="1"/>
    </row>
    <row r="696" spans="11:11">
      <c r="K696" s="1"/>
    </row>
    <row r="697" spans="11:11">
      <c r="K697" s="1"/>
    </row>
    <row r="698" spans="11:11">
      <c r="K698" s="1"/>
    </row>
    <row r="699" spans="11:11">
      <c r="K699" s="1"/>
    </row>
    <row r="700" spans="11:11">
      <c r="K700" s="1"/>
    </row>
    <row r="701" spans="11:11">
      <c r="K701" s="1"/>
    </row>
    <row r="702" spans="11:11">
      <c r="K702" s="1"/>
    </row>
    <row r="703" spans="11:11">
      <c r="K703" s="1"/>
    </row>
    <row r="704" spans="11:11">
      <c r="K704" s="1"/>
    </row>
    <row r="705" spans="11:11">
      <c r="K705" s="1"/>
    </row>
    <row r="706" spans="11:11">
      <c r="K706" s="1"/>
    </row>
    <row r="707" spans="11:11">
      <c r="K707" s="1"/>
    </row>
    <row r="708" spans="11:11">
      <c r="K708" s="1"/>
    </row>
    <row r="709" spans="11:11">
      <c r="K709" s="1"/>
    </row>
    <row r="710" spans="11:11">
      <c r="K710" s="1"/>
    </row>
    <row r="711" spans="11:11">
      <c r="K711" s="1"/>
    </row>
    <row r="712" spans="11:11">
      <c r="K712" s="1"/>
    </row>
    <row r="713" spans="11:11">
      <c r="K713" s="1"/>
    </row>
    <row r="714" spans="11:11">
      <c r="K714" s="1"/>
    </row>
    <row r="715" spans="11:11">
      <c r="K715" s="1"/>
    </row>
    <row r="716" spans="11:11">
      <c r="K716" s="1"/>
    </row>
    <row r="717" spans="11:11">
      <c r="K717" s="1"/>
    </row>
    <row r="718" spans="11:11">
      <c r="K718" s="1"/>
    </row>
    <row r="719" spans="11:11">
      <c r="K719" s="1"/>
    </row>
    <row r="720" spans="11:11">
      <c r="K720" s="1"/>
    </row>
    <row r="721" spans="11:11">
      <c r="K721" s="1"/>
    </row>
    <row r="722" spans="11:11">
      <c r="K722" s="1"/>
    </row>
    <row r="723" spans="11:11">
      <c r="K723" s="1"/>
    </row>
    <row r="724" spans="11:11">
      <c r="K724" s="1"/>
    </row>
    <row r="725" spans="11:11">
      <c r="K725" s="1"/>
    </row>
    <row r="726" spans="11:11">
      <c r="K726" s="1"/>
    </row>
    <row r="727" spans="11:11">
      <c r="K727" s="1"/>
    </row>
    <row r="728" spans="11:11">
      <c r="K728" s="1"/>
    </row>
    <row r="729" spans="11:11">
      <c r="K729" s="1"/>
    </row>
    <row r="730" spans="11:11">
      <c r="K730" s="1"/>
    </row>
    <row r="731" spans="11:11">
      <c r="K731" s="1"/>
    </row>
    <row r="732" spans="11:11">
      <c r="K732" s="1"/>
    </row>
    <row r="733" spans="11:11">
      <c r="K733" s="1"/>
    </row>
    <row r="734" spans="11:11">
      <c r="K734" s="1"/>
    </row>
    <row r="735" spans="11:11">
      <c r="K735" s="1"/>
    </row>
    <row r="736" spans="11:11">
      <c r="K736" s="1"/>
    </row>
    <row r="737" spans="11:11">
      <c r="K737" s="1"/>
    </row>
    <row r="738" spans="11:11">
      <c r="K738" s="1"/>
    </row>
    <row r="739" spans="11:11">
      <c r="K739" s="1"/>
    </row>
    <row r="740" spans="11:11">
      <c r="K740" s="1"/>
    </row>
    <row r="741" spans="11:11">
      <c r="K741" s="1"/>
    </row>
    <row r="742" spans="11:11">
      <c r="K742" s="1"/>
    </row>
    <row r="743" spans="11:11">
      <c r="K743" s="1"/>
    </row>
    <row r="744" spans="11:11">
      <c r="K744" s="1"/>
    </row>
    <row r="745" spans="11:11">
      <c r="K745" s="1"/>
    </row>
    <row r="746" spans="11:11">
      <c r="K746" s="1"/>
    </row>
    <row r="747" spans="11:11">
      <c r="K747" s="1"/>
    </row>
    <row r="748" spans="11:11">
      <c r="K748" s="1"/>
    </row>
    <row r="749" spans="11:11">
      <c r="K749" s="1"/>
    </row>
    <row r="750" spans="11:11">
      <c r="K750" s="1"/>
    </row>
    <row r="751" spans="11:11">
      <c r="K751" s="1"/>
    </row>
    <row r="752" spans="11:11">
      <c r="K752" s="1"/>
    </row>
    <row r="753" spans="11:11">
      <c r="K753" s="1"/>
    </row>
    <row r="754" spans="11:11">
      <c r="K754" s="1"/>
    </row>
    <row r="755" spans="11:11">
      <c r="K755" s="1"/>
    </row>
    <row r="756" spans="11:11">
      <c r="K756" s="1"/>
    </row>
    <row r="757" spans="11:11">
      <c r="K757" s="1"/>
    </row>
    <row r="758" spans="11:11">
      <c r="K758" s="1"/>
    </row>
    <row r="759" spans="11:11">
      <c r="K759" s="1"/>
    </row>
    <row r="760" spans="11:11">
      <c r="K760" s="1"/>
    </row>
    <row r="761" spans="11:11">
      <c r="K761" s="1"/>
    </row>
    <row r="762" spans="11:11">
      <c r="K762" s="1"/>
    </row>
    <row r="763" spans="11:11">
      <c r="K763" s="1"/>
    </row>
    <row r="764" spans="11:11">
      <c r="K764" s="1"/>
    </row>
    <row r="765" spans="11:11">
      <c r="K765" s="1"/>
    </row>
    <row r="766" spans="11:11">
      <c r="K766" s="1"/>
    </row>
    <row r="767" spans="11:11">
      <c r="K767" s="1"/>
    </row>
    <row r="768" spans="11:11">
      <c r="K768" s="1"/>
    </row>
    <row r="769" spans="11:11">
      <c r="K769" s="1"/>
    </row>
    <row r="770" spans="11:11">
      <c r="K770" s="1"/>
    </row>
    <row r="771" spans="11:11">
      <c r="K771" s="1"/>
    </row>
    <row r="772" spans="11:11">
      <c r="K772" s="1"/>
    </row>
    <row r="773" spans="11:11">
      <c r="K773" s="1"/>
    </row>
    <row r="774" spans="11:11">
      <c r="K774" s="1"/>
    </row>
    <row r="775" spans="11:11">
      <c r="K775" s="1"/>
    </row>
    <row r="776" spans="11:11">
      <c r="K776" s="1"/>
    </row>
    <row r="777" spans="11:11">
      <c r="K777" s="1"/>
    </row>
    <row r="778" spans="11:11">
      <c r="K778" s="1"/>
    </row>
    <row r="779" spans="11:11">
      <c r="K779" s="1"/>
    </row>
    <row r="780" spans="11:11">
      <c r="K780" s="1"/>
    </row>
    <row r="781" spans="11:11">
      <c r="K781" s="1"/>
    </row>
    <row r="782" spans="11:11">
      <c r="K782" s="1"/>
    </row>
    <row r="783" spans="11:11">
      <c r="K783" s="1"/>
    </row>
    <row r="784" spans="11:11">
      <c r="K784" s="1"/>
    </row>
    <row r="785" spans="11:11">
      <c r="K785" s="1"/>
    </row>
    <row r="786" spans="11:11">
      <c r="K786" s="1"/>
    </row>
    <row r="787" spans="11:11">
      <c r="K787" s="1"/>
    </row>
    <row r="788" spans="11:11">
      <c r="K788" s="1"/>
    </row>
    <row r="789" spans="11:11">
      <c r="K789" s="1"/>
    </row>
    <row r="790" spans="11:11">
      <c r="K790" s="1"/>
    </row>
    <row r="791" spans="11:11">
      <c r="K791" s="1"/>
    </row>
    <row r="792" spans="11:11">
      <c r="K792" s="1"/>
    </row>
    <row r="793" spans="11:11">
      <c r="K793" s="1"/>
    </row>
    <row r="794" spans="11:11">
      <c r="K794" s="1"/>
    </row>
    <row r="795" spans="11:11">
      <c r="K795" s="1"/>
    </row>
    <row r="796" spans="11:11">
      <c r="K796" s="1"/>
    </row>
    <row r="797" spans="11:11">
      <c r="K797" s="1"/>
    </row>
    <row r="798" spans="11:11">
      <c r="K798" s="1"/>
    </row>
    <row r="799" spans="11:11">
      <c r="K799" s="1"/>
    </row>
    <row r="800" spans="11:11">
      <c r="K800" s="1"/>
    </row>
    <row r="801" spans="11:11">
      <c r="K801" s="1"/>
    </row>
    <row r="802" spans="11:11">
      <c r="K802" s="1"/>
    </row>
    <row r="803" spans="11:11">
      <c r="K803" s="1"/>
    </row>
    <row r="804" spans="11:11">
      <c r="K804" s="1"/>
    </row>
    <row r="805" spans="11:11">
      <c r="K805" s="1"/>
    </row>
    <row r="806" spans="11:11">
      <c r="K806" s="1"/>
    </row>
    <row r="807" spans="11:11">
      <c r="K807" s="1"/>
    </row>
    <row r="808" spans="11:11">
      <c r="K808" s="1"/>
    </row>
    <row r="809" spans="11:11">
      <c r="K809" s="1"/>
    </row>
    <row r="810" spans="11:11">
      <c r="K810" s="1"/>
    </row>
    <row r="811" spans="11:11">
      <c r="K811" s="1"/>
    </row>
    <row r="812" spans="11:11">
      <c r="K812" s="1"/>
    </row>
    <row r="813" spans="11:11">
      <c r="K813" s="1"/>
    </row>
    <row r="814" spans="11:11">
      <c r="K814" s="1"/>
    </row>
    <row r="815" spans="11:11">
      <c r="K815" s="1"/>
    </row>
    <row r="816" spans="11:11">
      <c r="K816" s="1"/>
    </row>
    <row r="817" spans="11:11">
      <c r="K817" s="1"/>
    </row>
    <row r="818" spans="11:11">
      <c r="K818" s="1"/>
    </row>
    <row r="819" spans="11:11">
      <c r="K819" s="1"/>
    </row>
    <row r="820" spans="11:11">
      <c r="K820" s="1"/>
    </row>
    <row r="821" spans="11:11">
      <c r="K821" s="1"/>
    </row>
    <row r="822" spans="11:11">
      <c r="K822" s="1"/>
    </row>
    <row r="823" spans="11:11">
      <c r="K823" s="1"/>
    </row>
    <row r="824" spans="11:11">
      <c r="K824" s="1"/>
    </row>
    <row r="825" spans="11:11">
      <c r="K825" s="1"/>
    </row>
    <row r="826" spans="11:11">
      <c r="K826" s="1"/>
    </row>
    <row r="827" spans="11:11">
      <c r="K827" s="1"/>
    </row>
    <row r="828" spans="11:11">
      <c r="K828" s="1"/>
    </row>
    <row r="829" spans="11:11">
      <c r="K829" s="1"/>
    </row>
    <row r="830" spans="11:11">
      <c r="K830" s="1"/>
    </row>
    <row r="831" spans="11:11">
      <c r="K831" s="1"/>
    </row>
    <row r="832" spans="11:11">
      <c r="K832" s="1"/>
    </row>
    <row r="833" spans="11:11">
      <c r="K833" s="1"/>
    </row>
    <row r="834" spans="11:11">
      <c r="K834" s="1"/>
    </row>
    <row r="835" spans="11:11">
      <c r="K835" s="1"/>
    </row>
    <row r="836" spans="11:11">
      <c r="K836" s="1"/>
    </row>
    <row r="837" spans="11:11">
      <c r="K837" s="1"/>
    </row>
    <row r="838" spans="11:11">
      <c r="K838" s="1"/>
    </row>
    <row r="839" spans="11:11">
      <c r="K839" s="1"/>
    </row>
    <row r="840" spans="11:11">
      <c r="K840" s="1"/>
    </row>
    <row r="841" spans="11:11">
      <c r="K841" s="1"/>
    </row>
    <row r="842" spans="11:11">
      <c r="K842" s="1"/>
    </row>
    <row r="843" spans="11:11">
      <c r="K843" s="1"/>
    </row>
    <row r="844" spans="11:11">
      <c r="K844" s="1"/>
    </row>
    <row r="845" spans="11:11">
      <c r="K845" s="1"/>
    </row>
    <row r="846" spans="11:11">
      <c r="K846" s="1"/>
    </row>
    <row r="847" spans="11:11">
      <c r="K847" s="1"/>
    </row>
    <row r="848" spans="11:11">
      <c r="K848" s="1"/>
    </row>
    <row r="849" spans="11:11">
      <c r="K849" s="1"/>
    </row>
    <row r="850" spans="11:11">
      <c r="K850" s="1"/>
    </row>
    <row r="851" spans="11:11">
      <c r="K851" s="1"/>
    </row>
    <row r="852" spans="11:11">
      <c r="K852" s="1"/>
    </row>
    <row r="853" spans="11:11">
      <c r="K853" s="1"/>
    </row>
    <row r="854" spans="11:11">
      <c r="K854" s="1"/>
    </row>
    <row r="855" spans="11:11">
      <c r="K855" s="1"/>
    </row>
    <row r="856" spans="11:11">
      <c r="K856" s="1"/>
    </row>
    <row r="857" spans="11:11">
      <c r="K857" s="1"/>
    </row>
    <row r="858" spans="11:11">
      <c r="K858" s="1"/>
    </row>
    <row r="859" spans="11:11">
      <c r="K859" s="1"/>
    </row>
    <row r="860" spans="11:11">
      <c r="K860" s="1"/>
    </row>
    <row r="861" spans="11:11">
      <c r="K861" s="1"/>
    </row>
    <row r="862" spans="11:11">
      <c r="K862" s="1"/>
    </row>
    <row r="863" spans="11:11">
      <c r="K863" s="1"/>
    </row>
    <row r="864" spans="11:11">
      <c r="K864" s="1"/>
    </row>
    <row r="865" spans="11:11">
      <c r="K865" s="1"/>
    </row>
    <row r="866" spans="11:11">
      <c r="K866" s="1"/>
    </row>
    <row r="867" spans="11:11">
      <c r="K867" s="1"/>
    </row>
    <row r="868" spans="11:11">
      <c r="K868" s="1"/>
    </row>
    <row r="869" spans="11:11">
      <c r="K869" s="1"/>
    </row>
    <row r="870" spans="11:11">
      <c r="K870" s="1"/>
    </row>
    <row r="871" spans="11:11">
      <c r="K871" s="1"/>
    </row>
    <row r="872" spans="11:11">
      <c r="K872" s="1"/>
    </row>
    <row r="873" spans="11:11">
      <c r="K873" s="1"/>
    </row>
    <row r="874" spans="11:11">
      <c r="K874" s="1"/>
    </row>
    <row r="875" spans="11:11">
      <c r="K875" s="1"/>
    </row>
    <row r="876" spans="11:11">
      <c r="K876" s="1"/>
    </row>
    <row r="877" spans="11:11">
      <c r="K877" s="1"/>
    </row>
    <row r="878" spans="11:11">
      <c r="K878" s="1"/>
    </row>
    <row r="879" spans="11:11">
      <c r="K879" s="1"/>
    </row>
    <row r="880" spans="11:11">
      <c r="K880" s="1"/>
    </row>
    <row r="881" spans="11:11">
      <c r="K881" s="1"/>
    </row>
    <row r="882" spans="11:11">
      <c r="K882" s="1"/>
    </row>
    <row r="883" spans="11:11">
      <c r="K883" s="1"/>
    </row>
    <row r="884" spans="11:11">
      <c r="K884" s="1"/>
    </row>
    <row r="885" spans="11:11">
      <c r="K885" s="1"/>
    </row>
    <row r="886" spans="11:11">
      <c r="K886" s="1"/>
    </row>
    <row r="887" spans="11:11">
      <c r="K887" s="1"/>
    </row>
    <row r="888" spans="11:11">
      <c r="K888" s="1"/>
    </row>
    <row r="889" spans="11:11">
      <c r="K889" s="1"/>
    </row>
    <row r="890" spans="11:11">
      <c r="K890" s="1"/>
    </row>
    <row r="891" spans="11:11">
      <c r="K891" s="1"/>
    </row>
    <row r="892" spans="11:11">
      <c r="K892" s="1"/>
    </row>
    <row r="893" spans="11:11">
      <c r="K893" s="1"/>
    </row>
    <row r="894" spans="11:11">
      <c r="K894" s="1"/>
    </row>
    <row r="895" spans="11:11">
      <c r="K895" s="1"/>
    </row>
    <row r="896" spans="11:11">
      <c r="K896" s="1"/>
    </row>
    <row r="897" spans="11:11">
      <c r="K897" s="1"/>
    </row>
    <row r="898" spans="11:11">
      <c r="K898" s="1"/>
    </row>
    <row r="899" spans="11:11">
      <c r="K899" s="1"/>
    </row>
    <row r="900" spans="11:11">
      <c r="K900" s="1"/>
    </row>
    <row r="901" spans="11:11">
      <c r="K901" s="1"/>
    </row>
    <row r="902" spans="11:11">
      <c r="K902" s="1"/>
    </row>
    <row r="903" spans="11:11">
      <c r="K903" s="1"/>
    </row>
    <row r="904" spans="11:11">
      <c r="K904" s="1"/>
    </row>
    <row r="905" spans="11:11">
      <c r="K905" s="1"/>
    </row>
    <row r="906" spans="11:11">
      <c r="K906" s="1"/>
    </row>
    <row r="907" spans="11:11">
      <c r="K907" s="1"/>
    </row>
    <row r="908" spans="11:11">
      <c r="K908" s="1"/>
    </row>
    <row r="909" spans="11:11">
      <c r="K909" s="1"/>
    </row>
    <row r="910" spans="11:11">
      <c r="K910" s="1"/>
    </row>
    <row r="911" spans="11:11">
      <c r="K911" s="1"/>
    </row>
    <row r="912" spans="11:11">
      <c r="K912" s="1"/>
    </row>
    <row r="913" spans="11:11">
      <c r="K913" s="1"/>
    </row>
    <row r="914" spans="11:11">
      <c r="K914" s="1"/>
    </row>
    <row r="915" spans="11:11">
      <c r="K915" s="1"/>
    </row>
    <row r="916" spans="11:11">
      <c r="K916" s="1"/>
    </row>
    <row r="917" spans="11:11">
      <c r="K917" s="1"/>
    </row>
    <row r="918" spans="11:11">
      <c r="K918" s="1"/>
    </row>
    <row r="919" spans="11:11">
      <c r="K919" s="1"/>
    </row>
    <row r="920" spans="11:11">
      <c r="K920" s="1"/>
    </row>
    <row r="921" spans="11:11">
      <c r="K921" s="1"/>
    </row>
    <row r="922" spans="11:11">
      <c r="K922" s="1"/>
    </row>
    <row r="923" spans="11:11">
      <c r="K923" s="1"/>
    </row>
    <row r="924" spans="11:11">
      <c r="K924" s="1"/>
    </row>
    <row r="925" spans="11:11">
      <c r="K925" s="1"/>
    </row>
    <row r="926" spans="11:11">
      <c r="K926" s="1"/>
    </row>
    <row r="927" spans="11:11">
      <c r="K927" s="1"/>
    </row>
    <row r="928" spans="11:11">
      <c r="K928" s="1"/>
    </row>
    <row r="929" spans="11:11">
      <c r="K929" s="1"/>
    </row>
    <row r="930" spans="11:11">
      <c r="K930" s="1"/>
    </row>
    <row r="931" spans="11:11">
      <c r="K931" s="1"/>
    </row>
    <row r="932" spans="11:11">
      <c r="K932" s="1"/>
    </row>
    <row r="933" spans="11:11">
      <c r="K933" s="1"/>
    </row>
    <row r="934" spans="11:11">
      <c r="K934" s="1"/>
    </row>
    <row r="935" spans="11:11">
      <c r="K935" s="1"/>
    </row>
    <row r="936" spans="11:11">
      <c r="K936" s="1"/>
    </row>
    <row r="937" spans="11:11">
      <c r="K937" s="1"/>
    </row>
    <row r="938" spans="11:11">
      <c r="K938" s="1"/>
    </row>
    <row r="939" spans="11:11">
      <c r="K939" s="1"/>
    </row>
    <row r="940" spans="11:11">
      <c r="K940" s="1"/>
    </row>
    <row r="941" spans="11:11">
      <c r="K941" s="1"/>
    </row>
    <row r="942" spans="11:11">
      <c r="K942" s="1"/>
    </row>
    <row r="943" spans="11:11">
      <c r="K943" s="1"/>
    </row>
    <row r="944" spans="11:11">
      <c r="K944" s="1"/>
    </row>
    <row r="945" spans="11:11">
      <c r="K945" s="1"/>
    </row>
    <row r="946" spans="11:11">
      <c r="K946" s="1"/>
    </row>
    <row r="947" spans="11:11">
      <c r="K947" s="1"/>
    </row>
    <row r="948" spans="11:11">
      <c r="K948" s="1"/>
    </row>
    <row r="949" spans="11:11">
      <c r="K949" s="1"/>
    </row>
    <row r="950" spans="11:11">
      <c r="K950" s="1"/>
    </row>
    <row r="951" spans="11:11">
      <c r="K951" s="1"/>
    </row>
    <row r="952" spans="11:11">
      <c r="K952" s="1"/>
    </row>
    <row r="953" spans="11:11">
      <c r="K953" s="1"/>
    </row>
    <row r="954" spans="11:11">
      <c r="K954" s="1"/>
    </row>
    <row r="955" spans="11:11">
      <c r="K955" s="1"/>
    </row>
    <row r="956" spans="11:11">
      <c r="K956" s="1"/>
    </row>
    <row r="957" spans="11:11">
      <c r="K957" s="1"/>
    </row>
    <row r="958" spans="11:11">
      <c r="K958" s="1"/>
    </row>
    <row r="959" spans="11:11">
      <c r="K959" s="1"/>
    </row>
    <row r="960" spans="11:11">
      <c r="K960" s="1"/>
    </row>
    <row r="961" spans="11:11">
      <c r="K961" s="1"/>
    </row>
    <row r="962" spans="11:11">
      <c r="K962" s="1"/>
    </row>
    <row r="963" spans="11:11">
      <c r="K963" s="1"/>
    </row>
    <row r="964" spans="11:11">
      <c r="K964" s="1"/>
    </row>
    <row r="965" spans="11:11">
      <c r="K965" s="1"/>
    </row>
    <row r="966" spans="11:11">
      <c r="K966" s="1"/>
    </row>
    <row r="967" spans="11:11">
      <c r="K967" s="1"/>
    </row>
    <row r="968" spans="11:11">
      <c r="K968" s="1"/>
    </row>
    <row r="969" spans="11:11">
      <c r="K969" s="1"/>
    </row>
    <row r="970" spans="11:11">
      <c r="K970" s="1"/>
    </row>
    <row r="971" spans="11:11">
      <c r="K971" s="1"/>
    </row>
    <row r="972" spans="11:11">
      <c r="K972" s="1"/>
    </row>
    <row r="973" spans="11:11">
      <c r="K973" s="1"/>
    </row>
    <row r="974" spans="11:11">
      <c r="K974" s="1"/>
    </row>
    <row r="975" spans="11:11">
      <c r="K975" s="1"/>
    </row>
    <row r="976" spans="11:11">
      <c r="K976" s="1"/>
    </row>
    <row r="977" spans="11:11">
      <c r="K977" s="1"/>
    </row>
    <row r="978" spans="11:11">
      <c r="K978" s="1"/>
    </row>
    <row r="979" spans="11:11">
      <c r="K979" s="1"/>
    </row>
    <row r="980" spans="11:11">
      <c r="K980" s="1"/>
    </row>
    <row r="981" spans="11:11">
      <c r="K981" s="1"/>
    </row>
    <row r="982" spans="11:11">
      <c r="K982" s="1"/>
    </row>
    <row r="983" spans="11:11">
      <c r="K983" s="1"/>
    </row>
    <row r="984" spans="11:11">
      <c r="K984" s="1"/>
    </row>
    <row r="985" spans="11:11">
      <c r="K985" s="1"/>
    </row>
    <row r="986" spans="11:11">
      <c r="K986" s="1"/>
    </row>
    <row r="987" spans="11:11">
      <c r="K987" s="1"/>
    </row>
    <row r="988" spans="11:11">
      <c r="K988" s="1"/>
    </row>
    <row r="989" spans="11:11">
      <c r="K989" s="1"/>
    </row>
    <row r="990" spans="11:11">
      <c r="K990" s="1"/>
    </row>
    <row r="991" spans="11:11">
      <c r="K991" s="1"/>
    </row>
    <row r="992" spans="11:11">
      <c r="K992" s="1"/>
    </row>
    <row r="993" spans="11:11">
      <c r="K993" s="1"/>
    </row>
    <row r="994" spans="11:11">
      <c r="K994" s="1"/>
    </row>
    <row r="995" spans="11:11">
      <c r="K995" s="1"/>
    </row>
    <row r="996" spans="11:11">
      <c r="K996" s="1"/>
    </row>
    <row r="997" spans="11:11">
      <c r="K997" s="1"/>
    </row>
    <row r="998" spans="11:11">
      <c r="K998" s="1"/>
    </row>
    <row r="999" spans="11:11">
      <c r="K999" s="1"/>
    </row>
    <row r="1000" spans="11:11">
      <c r="K1000" s="1"/>
    </row>
    <row r="1001" spans="11:11">
      <c r="K1001" s="1"/>
    </row>
    <row r="1002" spans="11:11">
      <c r="K1002" s="1"/>
    </row>
    <row r="1003" spans="11:11">
      <c r="K1003" s="1"/>
    </row>
    <row r="1004" spans="11:11">
      <c r="K1004" s="1"/>
    </row>
    <row r="1005" spans="11:11">
      <c r="K1005" s="1"/>
    </row>
    <row r="1006" spans="11:11">
      <c r="K1006" s="1"/>
    </row>
    <row r="1007" spans="11:11">
      <c r="K1007" s="1"/>
    </row>
    <row r="1008" spans="11:11">
      <c r="K1008" s="1"/>
    </row>
    <row r="1009" spans="11:11">
      <c r="K1009" s="1"/>
    </row>
    <row r="1010" spans="11:11">
      <c r="K1010" s="1"/>
    </row>
    <row r="1011" spans="11:11">
      <c r="K1011" s="1"/>
    </row>
    <row r="1012" spans="11:11">
      <c r="K1012" s="1"/>
    </row>
    <row r="1013" spans="11:11">
      <c r="K1013" s="1"/>
    </row>
    <row r="1014" spans="11:11">
      <c r="K1014" s="1"/>
    </row>
    <row r="1015" spans="11:11">
      <c r="K1015" s="1"/>
    </row>
    <row r="1016" spans="11:11">
      <c r="K1016" s="1"/>
    </row>
    <row r="1017" spans="11:11">
      <c r="K1017" s="1"/>
    </row>
    <row r="1018" spans="11:11">
      <c r="K1018" s="1"/>
    </row>
    <row r="1019" spans="11:11">
      <c r="K1019" s="1"/>
    </row>
    <row r="1020" spans="11:11">
      <c r="K1020" s="1"/>
    </row>
    <row r="1021" spans="11:11">
      <c r="K1021" s="1"/>
    </row>
    <row r="1022" spans="11:11">
      <c r="K1022" s="1"/>
    </row>
    <row r="1023" spans="11:11">
      <c r="K1023" s="1"/>
    </row>
    <row r="1024" spans="11:11">
      <c r="K1024" s="1"/>
    </row>
    <row r="1025" spans="11:11">
      <c r="K1025" s="1"/>
    </row>
    <row r="1026" spans="11:11">
      <c r="K1026" s="1"/>
    </row>
    <row r="1027" spans="11:11">
      <c r="K1027" s="1"/>
    </row>
    <row r="1028" spans="11:11">
      <c r="K1028" s="1"/>
    </row>
    <row r="1029" spans="11:11">
      <c r="K1029" s="1"/>
    </row>
    <row r="1030" spans="11:11">
      <c r="K1030" s="1"/>
    </row>
    <row r="1031" spans="11:11">
      <c r="K1031" s="1"/>
    </row>
    <row r="1032" spans="11:11">
      <c r="K1032" s="1"/>
    </row>
    <row r="1033" spans="11:11">
      <c r="K1033" s="1"/>
    </row>
    <row r="1034" spans="11:11">
      <c r="K1034" s="1"/>
    </row>
    <row r="1035" spans="11:11">
      <c r="K1035" s="1"/>
    </row>
    <row r="1036" spans="11:11">
      <c r="K1036" s="1"/>
    </row>
    <row r="1037" spans="11:11">
      <c r="K1037" s="1"/>
    </row>
    <row r="1038" spans="11:11">
      <c r="K1038" s="1"/>
    </row>
    <row r="1039" spans="11:11">
      <c r="K1039" s="1"/>
    </row>
    <row r="1040" spans="11:11">
      <c r="K1040" s="1"/>
    </row>
    <row r="1041" spans="11:11">
      <c r="K1041" s="1"/>
    </row>
    <row r="1042" spans="11:11">
      <c r="K1042" s="1"/>
    </row>
    <row r="1043" spans="11:11">
      <c r="K1043" s="1"/>
    </row>
    <row r="1044" spans="11:11">
      <c r="K1044" s="1"/>
    </row>
    <row r="1045" spans="11:11">
      <c r="K1045" s="1"/>
    </row>
    <row r="1046" spans="11:11">
      <c r="K1046" s="1"/>
    </row>
    <row r="1047" spans="11:11">
      <c r="K1047" s="1"/>
    </row>
    <row r="1048" spans="11:11">
      <c r="K1048" s="1"/>
    </row>
    <row r="1049" spans="11:11">
      <c r="K1049" s="1"/>
    </row>
    <row r="1050" spans="11:11">
      <c r="K1050" s="1"/>
    </row>
    <row r="1051" spans="11:11">
      <c r="K1051" s="1"/>
    </row>
    <row r="1052" spans="11:11">
      <c r="K1052" s="1"/>
    </row>
    <row r="1053" spans="11:11">
      <c r="K1053" s="1"/>
    </row>
    <row r="1054" spans="11:11">
      <c r="K1054" s="1"/>
    </row>
    <row r="1055" spans="11:11">
      <c r="K1055" s="1"/>
    </row>
    <row r="1056" spans="11:11">
      <c r="K1056" s="1"/>
    </row>
    <row r="1057" spans="11:11">
      <c r="K1057" s="1"/>
    </row>
    <row r="1058" spans="11:11">
      <c r="K1058" s="1"/>
    </row>
    <row r="1059" spans="11:11">
      <c r="K1059" s="1"/>
    </row>
    <row r="1060" spans="11:11">
      <c r="K1060" s="1"/>
    </row>
    <row r="1061" spans="11:11">
      <c r="K1061" s="1"/>
    </row>
    <row r="1062" spans="11:11">
      <c r="K1062" s="1"/>
    </row>
    <row r="1063" spans="11:11">
      <c r="K1063" s="1"/>
    </row>
    <row r="1064" spans="11:11">
      <c r="K1064" s="1"/>
    </row>
    <row r="1065" spans="11:11">
      <c r="K1065" s="1"/>
    </row>
    <row r="1066" spans="11:11">
      <c r="K1066" s="1"/>
    </row>
    <row r="1067" spans="11:11">
      <c r="K1067" s="1"/>
    </row>
    <row r="1068" spans="11:11">
      <c r="K1068" s="1"/>
    </row>
    <row r="1069" spans="11:11">
      <c r="K1069" s="1"/>
    </row>
    <row r="1070" spans="11:11">
      <c r="K1070" s="1"/>
    </row>
    <row r="1071" spans="11:11">
      <c r="K1071" s="1"/>
    </row>
    <row r="1072" spans="11:11">
      <c r="K1072" s="1"/>
    </row>
    <row r="1073" spans="11:11">
      <c r="K1073" s="1"/>
    </row>
    <row r="1074" spans="11:11">
      <c r="K1074" s="1"/>
    </row>
    <row r="1075" spans="11:11">
      <c r="K1075" s="1"/>
    </row>
    <row r="1076" spans="11:11">
      <c r="K1076" s="1"/>
    </row>
    <row r="1077" spans="11:11">
      <c r="K1077" s="1"/>
    </row>
    <row r="1078" spans="11:11">
      <c r="K1078" s="1"/>
    </row>
    <row r="1079" spans="11:11">
      <c r="K1079" s="1"/>
    </row>
    <row r="1080" spans="11:11">
      <c r="K1080" s="1"/>
    </row>
    <row r="1081" spans="11:11">
      <c r="K1081" s="1"/>
    </row>
    <row r="1082" spans="11:11">
      <c r="K1082" s="1"/>
    </row>
    <row r="1083" spans="11:11">
      <c r="K1083" s="1"/>
    </row>
    <row r="1084" spans="11:11">
      <c r="K1084" s="1"/>
    </row>
    <row r="1085" spans="11:11">
      <c r="K1085" s="1"/>
    </row>
    <row r="1086" spans="11:11">
      <c r="K1086" s="1"/>
    </row>
    <row r="1087" spans="11:11">
      <c r="K1087" s="1"/>
    </row>
    <row r="1088" spans="11:11">
      <c r="K1088" s="1"/>
    </row>
    <row r="1089" spans="11:11">
      <c r="K1089" s="1"/>
    </row>
    <row r="1090" spans="11:11">
      <c r="K1090" s="1"/>
    </row>
    <row r="1091" spans="11:11">
      <c r="K1091" s="1"/>
    </row>
    <row r="1092" spans="11:11">
      <c r="K1092" s="1"/>
    </row>
    <row r="1093" spans="11:11">
      <c r="K1093" s="1"/>
    </row>
    <row r="1094" spans="11:11">
      <c r="K1094" s="1"/>
    </row>
    <row r="1095" spans="11:11">
      <c r="K1095" s="1"/>
    </row>
    <row r="1096" spans="11:11">
      <c r="K1096" s="1"/>
    </row>
    <row r="1097" spans="11:11">
      <c r="K1097" s="1"/>
    </row>
    <row r="1098" spans="11:11">
      <c r="K1098" s="1"/>
    </row>
    <row r="1099" spans="11:11">
      <c r="K1099" s="1"/>
    </row>
    <row r="1100" spans="11:11">
      <c r="K1100" s="1"/>
    </row>
    <row r="1101" spans="11:11">
      <c r="K1101" s="1"/>
    </row>
    <row r="1102" spans="11:11">
      <c r="K1102" s="1"/>
    </row>
    <row r="1103" spans="11:11">
      <c r="K1103" s="1"/>
    </row>
    <row r="1104" spans="11:11">
      <c r="K1104" s="1"/>
    </row>
    <row r="1105" spans="11:11">
      <c r="K1105" s="1"/>
    </row>
    <row r="1106" spans="11:11">
      <c r="K1106" s="1"/>
    </row>
    <row r="1107" spans="11:11">
      <c r="K1107" s="1"/>
    </row>
    <row r="1108" spans="11:11">
      <c r="K1108" s="1"/>
    </row>
    <row r="1109" spans="11:11">
      <c r="K1109" s="1"/>
    </row>
    <row r="1110" spans="11:11">
      <c r="K1110" s="1"/>
    </row>
    <row r="1111" spans="11:11">
      <c r="K1111" s="1"/>
    </row>
    <row r="1112" spans="11:11">
      <c r="K1112" s="1"/>
    </row>
    <row r="1113" spans="11:11">
      <c r="K1113" s="1"/>
    </row>
    <row r="1114" spans="11:11">
      <c r="K1114" s="1"/>
    </row>
    <row r="1115" spans="11:11">
      <c r="K1115" s="1"/>
    </row>
    <row r="1116" spans="11:11">
      <c r="K1116" s="1"/>
    </row>
    <row r="1117" spans="11:11">
      <c r="K1117" s="1"/>
    </row>
    <row r="1118" spans="11:11">
      <c r="K1118" s="1"/>
    </row>
    <row r="1119" spans="11:11">
      <c r="K1119" s="1"/>
    </row>
    <row r="1120" spans="11:11">
      <c r="K1120" s="1"/>
    </row>
    <row r="1121" spans="11:11">
      <c r="K1121" s="1"/>
    </row>
    <row r="1122" spans="11:11">
      <c r="K1122" s="1"/>
    </row>
    <row r="1123" spans="11:11">
      <c r="K1123" s="1"/>
    </row>
    <row r="1124" spans="11:11">
      <c r="K1124" s="1"/>
    </row>
    <row r="1125" spans="11:11">
      <c r="K1125" s="1"/>
    </row>
    <row r="1126" spans="11:11">
      <c r="K1126" s="1"/>
    </row>
    <row r="1127" spans="11:11">
      <c r="K1127" s="1"/>
    </row>
    <row r="1128" spans="11:11">
      <c r="K1128" s="1"/>
    </row>
    <row r="1129" spans="11:11">
      <c r="K1129" s="1"/>
    </row>
    <row r="1130" spans="11:11">
      <c r="K1130" s="1"/>
    </row>
    <row r="1131" spans="11:11">
      <c r="K1131" s="1"/>
    </row>
    <row r="1132" spans="11:11">
      <c r="K1132" s="1"/>
    </row>
    <row r="1133" spans="11:11">
      <c r="K1133" s="1"/>
    </row>
    <row r="1134" spans="11:11">
      <c r="K1134" s="1"/>
    </row>
    <row r="1135" spans="11:11">
      <c r="K1135" s="1"/>
    </row>
    <row r="1136" spans="11:11">
      <c r="K1136" s="1"/>
    </row>
    <row r="1137" spans="11:11">
      <c r="K1137" s="1"/>
    </row>
    <row r="1138" spans="11:11">
      <c r="K1138" s="1"/>
    </row>
    <row r="1139" spans="11:11">
      <c r="K1139" s="1"/>
    </row>
    <row r="1140" spans="11:11">
      <c r="K1140" s="1"/>
    </row>
    <row r="1141" spans="11:11">
      <c r="K1141" s="1"/>
    </row>
    <row r="1142" spans="11:11">
      <c r="K1142" s="1"/>
    </row>
    <row r="1143" spans="11:11">
      <c r="K1143" s="1"/>
    </row>
    <row r="1144" spans="11:11">
      <c r="K1144" s="1"/>
    </row>
    <row r="1145" spans="11:11">
      <c r="K1145" s="1"/>
    </row>
    <row r="1146" spans="11:11">
      <c r="K1146" s="1"/>
    </row>
    <row r="1147" spans="11:11">
      <c r="K1147" s="1"/>
    </row>
    <row r="1148" spans="11:11">
      <c r="K1148" s="1"/>
    </row>
    <row r="1149" spans="11:11">
      <c r="K1149" s="1"/>
    </row>
    <row r="1150" spans="11:11">
      <c r="K1150" s="1"/>
    </row>
    <row r="1151" spans="11:11">
      <c r="K1151" s="1"/>
    </row>
    <row r="1152" spans="11:11">
      <c r="K1152" s="1"/>
    </row>
    <row r="1153" spans="11:11">
      <c r="K1153" s="1"/>
    </row>
    <row r="1154" spans="11:11">
      <c r="K1154" s="1"/>
    </row>
    <row r="1155" spans="11:11">
      <c r="K1155" s="1"/>
    </row>
    <row r="1156" spans="11:11">
      <c r="K1156" s="1"/>
    </row>
    <row r="1157" spans="11:11">
      <c r="K1157" s="1"/>
    </row>
    <row r="1158" spans="11:11">
      <c r="K1158" s="1"/>
    </row>
    <row r="1159" spans="11:11">
      <c r="K1159" s="1"/>
    </row>
    <row r="1160" spans="11:11">
      <c r="K1160" s="1"/>
    </row>
    <row r="1161" spans="11:11">
      <c r="K1161" s="1"/>
    </row>
    <row r="1162" spans="11:11">
      <c r="K1162" s="1"/>
    </row>
    <row r="1163" spans="11:11">
      <c r="K1163" s="1"/>
    </row>
    <row r="1164" spans="11:11">
      <c r="K1164" s="1"/>
    </row>
    <row r="1165" spans="11:11">
      <c r="K1165" s="1"/>
    </row>
    <row r="1166" spans="11:11">
      <c r="K1166" s="1"/>
    </row>
    <row r="1167" spans="11:11">
      <c r="K1167" s="1"/>
    </row>
    <row r="1168" spans="11:11">
      <c r="K1168" s="1"/>
    </row>
    <row r="1169" spans="11:11">
      <c r="K1169" s="1"/>
    </row>
    <row r="1170" spans="11:11">
      <c r="K1170" s="1"/>
    </row>
    <row r="1171" spans="11:11">
      <c r="K1171" s="1"/>
    </row>
    <row r="1172" spans="11:11">
      <c r="K1172" s="1"/>
    </row>
    <row r="1173" spans="11:11">
      <c r="K1173" s="1"/>
    </row>
    <row r="1174" spans="11:11">
      <c r="K1174" s="1"/>
    </row>
    <row r="1175" spans="11:11">
      <c r="K1175" s="1"/>
    </row>
    <row r="1176" spans="11:11">
      <c r="K1176" s="1"/>
    </row>
    <row r="1177" spans="11:11">
      <c r="K1177" s="1"/>
    </row>
    <row r="1178" spans="11:11">
      <c r="K1178" s="1"/>
    </row>
    <row r="1179" spans="11:11">
      <c r="K1179" s="1"/>
    </row>
    <row r="1180" spans="11:11">
      <c r="K1180" s="1"/>
    </row>
    <row r="1181" spans="11:11">
      <c r="K1181" s="1"/>
    </row>
    <row r="1182" spans="11:11">
      <c r="K1182" s="1"/>
    </row>
    <row r="1183" spans="11:11">
      <c r="K1183" s="1"/>
    </row>
    <row r="1184" spans="11:11">
      <c r="K1184" s="1"/>
    </row>
    <row r="1185" spans="11:11">
      <c r="K1185" s="1"/>
    </row>
    <row r="1186" spans="11:11">
      <c r="K1186" s="1"/>
    </row>
    <row r="1187" spans="11:11">
      <c r="K1187" s="1"/>
    </row>
    <row r="1188" spans="11:11">
      <c r="K1188" s="1"/>
    </row>
    <row r="1189" spans="11:11">
      <c r="K1189" s="1"/>
    </row>
    <row r="1190" spans="11:11">
      <c r="K1190" s="1"/>
    </row>
    <row r="1191" spans="11:11">
      <c r="K1191" s="1"/>
    </row>
    <row r="1192" spans="11:11">
      <c r="K1192" s="1"/>
    </row>
    <row r="1193" spans="11:11">
      <c r="K1193" s="1"/>
    </row>
    <row r="1194" spans="11:11">
      <c r="K1194" s="1"/>
    </row>
    <row r="1195" spans="11:11">
      <c r="K1195" s="1"/>
    </row>
    <row r="1196" spans="11:11">
      <c r="K1196" s="1"/>
    </row>
    <row r="1197" spans="11:11">
      <c r="K1197" s="1"/>
    </row>
    <row r="1198" spans="11:11">
      <c r="K1198" s="1"/>
    </row>
    <row r="1199" spans="11:11">
      <c r="K1199" s="1"/>
    </row>
    <row r="1200" spans="11:11">
      <c r="K1200" s="1"/>
    </row>
    <row r="1201" spans="11:11">
      <c r="K1201" s="1"/>
    </row>
    <row r="1202" spans="11:11">
      <c r="K1202" s="1"/>
    </row>
    <row r="1203" spans="11:11">
      <c r="K1203" s="1"/>
    </row>
    <row r="1204" spans="11:11">
      <c r="K1204" s="1"/>
    </row>
    <row r="1205" spans="11:11">
      <c r="K1205" s="1"/>
    </row>
    <row r="1206" spans="11:11">
      <c r="K1206" s="1"/>
    </row>
    <row r="1207" spans="11:11">
      <c r="K1207" s="1"/>
    </row>
    <row r="1208" spans="11:11">
      <c r="K1208" s="1"/>
    </row>
    <row r="1209" spans="11:11">
      <c r="K1209" s="1"/>
    </row>
    <row r="1210" spans="11:11">
      <c r="K1210" s="1"/>
    </row>
    <row r="1211" spans="11:11">
      <c r="K1211" s="1"/>
    </row>
    <row r="1212" spans="11:11">
      <c r="K1212" s="1"/>
    </row>
    <row r="1213" spans="11:11">
      <c r="K1213" s="1"/>
    </row>
    <row r="1214" spans="11:11">
      <c r="K1214" s="1"/>
    </row>
    <row r="1215" spans="11:11">
      <c r="K1215" s="1"/>
    </row>
    <row r="1216" spans="11:11">
      <c r="K1216" s="1"/>
    </row>
    <row r="1217" spans="11:11">
      <c r="K1217" s="1"/>
    </row>
    <row r="1218" spans="11:11">
      <c r="K1218" s="1"/>
    </row>
    <row r="1219" spans="11:11">
      <c r="K1219" s="1"/>
    </row>
    <row r="1220" spans="11:11">
      <c r="K1220" s="1"/>
    </row>
    <row r="1221" spans="11:11">
      <c r="K1221" s="1"/>
    </row>
    <row r="1222" spans="11:11">
      <c r="K1222" s="1"/>
    </row>
    <row r="1223" spans="11:11">
      <c r="K1223" s="1"/>
    </row>
    <row r="1224" spans="11:11">
      <c r="K1224" s="1"/>
    </row>
    <row r="1225" spans="11:11">
      <c r="K1225" s="1"/>
    </row>
    <row r="1226" spans="11:11">
      <c r="K1226" s="1"/>
    </row>
    <row r="1227" spans="11:11">
      <c r="K1227" s="1"/>
    </row>
    <row r="1228" spans="11:11">
      <c r="K1228" s="1"/>
    </row>
    <row r="1229" spans="11:11">
      <c r="K1229" s="1"/>
    </row>
    <row r="1230" spans="11:11">
      <c r="K1230" s="1"/>
    </row>
    <row r="1231" spans="11:11">
      <c r="K1231" s="1"/>
    </row>
    <row r="1232" spans="11:11">
      <c r="K1232" s="1"/>
    </row>
    <row r="1233" spans="11:11">
      <c r="K1233" s="1"/>
    </row>
    <row r="1234" spans="11:11">
      <c r="K1234" s="1"/>
    </row>
    <row r="1235" spans="11:11">
      <c r="K1235" s="1"/>
    </row>
    <row r="1236" spans="11:11">
      <c r="K1236" s="1"/>
    </row>
    <row r="1237" spans="11:11">
      <c r="K1237" s="1"/>
    </row>
    <row r="1238" spans="11:11">
      <c r="K1238" s="1"/>
    </row>
    <row r="1239" spans="11:11">
      <c r="K1239" s="1"/>
    </row>
    <row r="1240" spans="11:11">
      <c r="K1240" s="1"/>
    </row>
    <row r="1241" spans="11:11">
      <c r="K1241" s="1"/>
    </row>
    <row r="1242" spans="11:11">
      <c r="K1242" s="1"/>
    </row>
    <row r="1243" spans="11:11">
      <c r="K1243" s="1"/>
    </row>
    <row r="1244" spans="11:11">
      <c r="K1244" s="1"/>
    </row>
    <row r="1245" spans="11:11">
      <c r="K1245" s="1"/>
    </row>
    <row r="1246" spans="11:11">
      <c r="K1246" s="1"/>
    </row>
    <row r="1247" spans="11:11">
      <c r="K1247" s="1"/>
    </row>
    <row r="1248" spans="11:11">
      <c r="K1248" s="1"/>
    </row>
    <row r="1249" spans="11:11">
      <c r="K1249" s="1"/>
    </row>
    <row r="1250" spans="11:11">
      <c r="K1250" s="1"/>
    </row>
    <row r="1251" spans="11:11">
      <c r="K1251" s="1"/>
    </row>
    <row r="1252" spans="11:11">
      <c r="K1252" s="1"/>
    </row>
    <row r="1253" spans="11:11">
      <c r="K1253" s="1"/>
    </row>
    <row r="1254" spans="11:11">
      <c r="K1254" s="1"/>
    </row>
    <row r="1255" spans="11:11">
      <c r="K1255" s="1"/>
    </row>
    <row r="1256" spans="11:11">
      <c r="K1256" s="1"/>
    </row>
    <row r="1257" spans="11:11">
      <c r="K1257" s="1"/>
    </row>
    <row r="1258" spans="11:11">
      <c r="K1258" s="1"/>
    </row>
    <row r="1259" spans="11:11">
      <c r="K1259" s="1"/>
    </row>
    <row r="1260" spans="11:11">
      <c r="K1260" s="1"/>
    </row>
    <row r="1261" spans="11:11">
      <c r="K1261" s="1"/>
    </row>
    <row r="1262" spans="11:11">
      <c r="K1262" s="1"/>
    </row>
    <row r="1263" spans="11:11">
      <c r="K1263" s="1"/>
    </row>
    <row r="1264" spans="11:11">
      <c r="K1264" s="1"/>
    </row>
    <row r="1265" spans="11:11">
      <c r="K1265" s="1"/>
    </row>
    <row r="1266" spans="11:11">
      <c r="K1266" s="1"/>
    </row>
    <row r="1267" spans="11:11">
      <c r="K1267" s="1"/>
    </row>
    <row r="1268" spans="11:11">
      <c r="K1268" s="1"/>
    </row>
    <row r="1269" spans="11:11">
      <c r="K1269" s="1"/>
    </row>
    <row r="1270" spans="11:11">
      <c r="K1270" s="1"/>
    </row>
    <row r="1271" spans="11:11">
      <c r="K1271" s="1"/>
    </row>
    <row r="1272" spans="11:11">
      <c r="K1272" s="1"/>
    </row>
    <row r="1273" spans="11:11">
      <c r="K1273" s="1"/>
    </row>
    <row r="1274" spans="11:11">
      <c r="K1274" s="1"/>
    </row>
    <row r="1275" spans="11:11">
      <c r="K1275" s="1"/>
    </row>
    <row r="1276" spans="11:11">
      <c r="K1276" s="1"/>
    </row>
    <row r="1277" spans="11:11">
      <c r="K1277" s="1"/>
    </row>
    <row r="1278" spans="11:11">
      <c r="K1278" s="1"/>
    </row>
    <row r="1279" spans="11:11">
      <c r="K1279" s="1"/>
    </row>
    <row r="1280" spans="11:11">
      <c r="K1280" s="1"/>
    </row>
    <row r="1281" spans="11:11">
      <c r="K1281" s="1"/>
    </row>
    <row r="1282" spans="11:11">
      <c r="K1282" s="1"/>
    </row>
    <row r="1283" spans="11:11">
      <c r="K1283" s="1"/>
    </row>
    <row r="1284" spans="11:11">
      <c r="K1284" s="1"/>
    </row>
    <row r="1285" spans="11:11">
      <c r="K1285" s="1"/>
    </row>
    <row r="1286" spans="11:11">
      <c r="K1286" s="1"/>
    </row>
    <row r="1287" spans="11:11">
      <c r="K1287" s="1"/>
    </row>
    <row r="1288" spans="11:11">
      <c r="K1288" s="1"/>
    </row>
    <row r="1289" spans="11:11">
      <c r="K1289" s="1"/>
    </row>
    <row r="1290" spans="11:11">
      <c r="K1290" s="1"/>
    </row>
    <row r="1291" spans="11:11">
      <c r="K1291" s="1"/>
    </row>
    <row r="1292" spans="11:11">
      <c r="K1292" s="1"/>
    </row>
    <row r="1293" spans="11:11">
      <c r="K1293" s="1"/>
    </row>
    <row r="1294" spans="11:11">
      <c r="K1294" s="1"/>
    </row>
    <row r="1295" spans="11:11">
      <c r="K1295" s="1"/>
    </row>
    <row r="1296" spans="11:11">
      <c r="K1296" s="1"/>
    </row>
    <row r="1297" spans="11:11">
      <c r="K1297" s="1"/>
    </row>
    <row r="1298" spans="11:11">
      <c r="K1298" s="1"/>
    </row>
    <row r="1299" spans="11:11">
      <c r="K1299" s="1"/>
    </row>
    <row r="1300" spans="11:11">
      <c r="K1300" s="1"/>
    </row>
    <row r="1301" spans="11:11">
      <c r="K1301" s="1"/>
    </row>
    <row r="1302" spans="11:11">
      <c r="K1302" s="1"/>
    </row>
    <row r="1303" spans="11:11">
      <c r="K1303" s="1"/>
    </row>
    <row r="1304" spans="11:11">
      <c r="K1304" s="1"/>
    </row>
    <row r="1305" spans="11:11">
      <c r="K1305" s="1"/>
    </row>
    <row r="1306" spans="11:11">
      <c r="K1306" s="1"/>
    </row>
    <row r="1307" spans="11:11">
      <c r="K1307" s="1"/>
    </row>
    <row r="1308" spans="11:11">
      <c r="K1308" s="1"/>
    </row>
    <row r="1309" spans="11:11">
      <c r="K1309" s="1"/>
    </row>
    <row r="1310" spans="11:11">
      <c r="K1310" s="1"/>
    </row>
    <row r="1311" spans="11:11">
      <c r="K1311" s="1"/>
    </row>
    <row r="1312" spans="11:11">
      <c r="K1312" s="1"/>
    </row>
    <row r="1313" spans="11:11">
      <c r="K1313" s="1"/>
    </row>
    <row r="1314" spans="11:11">
      <c r="K1314" s="1"/>
    </row>
    <row r="1315" spans="11:11">
      <c r="K1315" s="1"/>
    </row>
    <row r="1316" spans="11:11">
      <c r="K1316" s="1"/>
    </row>
    <row r="1317" spans="11:11">
      <c r="K1317" s="1"/>
    </row>
    <row r="1318" spans="11:11">
      <c r="K1318" s="1"/>
    </row>
    <row r="1319" spans="11:11">
      <c r="K1319" s="1"/>
    </row>
    <row r="1320" spans="11:11">
      <c r="K1320" s="1"/>
    </row>
    <row r="1321" spans="11:11">
      <c r="K1321" s="1"/>
    </row>
    <row r="1322" spans="11:11">
      <c r="K1322" s="1"/>
    </row>
    <row r="1323" spans="11:11">
      <c r="K1323" s="1"/>
    </row>
    <row r="1324" spans="11:11">
      <c r="K1324" s="1"/>
    </row>
    <row r="1325" spans="11:11">
      <c r="K1325" s="1"/>
    </row>
    <row r="1326" spans="11:11">
      <c r="K1326" s="1"/>
    </row>
    <row r="1327" spans="11:11">
      <c r="K1327" s="1"/>
    </row>
    <row r="1328" spans="11:11">
      <c r="K1328" s="1"/>
    </row>
    <row r="1329" spans="11:11">
      <c r="K1329" s="1"/>
    </row>
    <row r="1330" spans="11:11">
      <c r="K1330" s="1"/>
    </row>
    <row r="1331" spans="11:11">
      <c r="K1331" s="1"/>
    </row>
    <row r="1332" spans="11:11">
      <c r="K1332" s="1"/>
    </row>
    <row r="1333" spans="11:11">
      <c r="K1333" s="1"/>
    </row>
    <row r="1334" spans="11:11">
      <c r="K1334" s="1"/>
    </row>
    <row r="1335" spans="11:11">
      <c r="K1335" s="1"/>
    </row>
    <row r="1336" spans="11:11">
      <c r="K1336" s="1"/>
    </row>
    <row r="1337" spans="11:11">
      <c r="K1337" s="1"/>
    </row>
    <row r="1338" spans="11:11">
      <c r="K1338" s="1"/>
    </row>
    <row r="1339" spans="11:11">
      <c r="K1339" s="1"/>
    </row>
    <row r="1340" spans="11:11">
      <c r="K1340" s="1"/>
    </row>
    <row r="1341" spans="11:11">
      <c r="K1341" s="1"/>
    </row>
    <row r="1342" spans="11:11">
      <c r="K1342" s="1"/>
    </row>
    <row r="1343" spans="11:11">
      <c r="K1343" s="1"/>
    </row>
    <row r="1344" spans="11:11">
      <c r="K1344" s="1"/>
    </row>
    <row r="1345" spans="11:11">
      <c r="K1345" s="1"/>
    </row>
    <row r="1346" spans="11:11">
      <c r="K1346" s="1"/>
    </row>
    <row r="1347" spans="11:11">
      <c r="K1347" s="1"/>
    </row>
    <row r="1348" spans="11:11">
      <c r="K1348" s="1"/>
    </row>
    <row r="1349" spans="11:11">
      <c r="K1349" s="1"/>
    </row>
    <row r="1350" spans="11:11">
      <c r="K1350" s="1"/>
    </row>
    <row r="1351" spans="11:11">
      <c r="K1351" s="1"/>
    </row>
    <row r="1352" spans="11:11">
      <c r="K1352" s="1"/>
    </row>
    <row r="1353" spans="11:11">
      <c r="K1353" s="1"/>
    </row>
    <row r="1354" spans="11:11">
      <c r="K1354" s="1"/>
    </row>
    <row r="1355" spans="11:11">
      <c r="K1355" s="1"/>
    </row>
    <row r="1356" spans="11:11">
      <c r="K1356" s="1"/>
    </row>
    <row r="1357" spans="11:11">
      <c r="K1357" s="1"/>
    </row>
    <row r="1358" spans="11:11">
      <c r="K1358" s="1"/>
    </row>
    <row r="1359" spans="11:11">
      <c r="K1359" s="1"/>
    </row>
    <row r="1360" spans="11:11">
      <c r="K1360" s="1"/>
    </row>
    <row r="1361" spans="11:11">
      <c r="K1361" s="1"/>
    </row>
    <row r="1362" spans="11:11">
      <c r="K1362" s="1"/>
    </row>
    <row r="1363" spans="11:11">
      <c r="K1363" s="1"/>
    </row>
    <row r="1364" spans="11:11">
      <c r="K1364" s="1"/>
    </row>
    <row r="1365" spans="11:11">
      <c r="K1365" s="1"/>
    </row>
    <row r="1366" spans="11:11">
      <c r="K1366" s="1"/>
    </row>
    <row r="1367" spans="11:11">
      <c r="K1367" s="1"/>
    </row>
    <row r="1368" spans="11:11">
      <c r="K1368" s="1"/>
    </row>
    <row r="1369" spans="11:11">
      <c r="K1369" s="1"/>
    </row>
    <row r="1370" spans="11:11">
      <c r="K1370" s="1"/>
    </row>
    <row r="1371" spans="11:11">
      <c r="K1371" s="1"/>
    </row>
    <row r="1372" spans="11:11">
      <c r="K1372" s="1"/>
    </row>
    <row r="1373" spans="11:11">
      <c r="K1373" s="1"/>
    </row>
    <row r="1374" spans="11:11">
      <c r="K1374" s="1"/>
    </row>
    <row r="1375" spans="11:11">
      <c r="K1375" s="1"/>
    </row>
    <row r="1376" spans="11:11">
      <c r="K1376" s="1"/>
    </row>
    <row r="1377" spans="11:11">
      <c r="K1377" s="1"/>
    </row>
    <row r="1378" spans="11:11">
      <c r="K1378" s="1"/>
    </row>
    <row r="1379" spans="11:11">
      <c r="K1379" s="1"/>
    </row>
    <row r="1380" spans="11:11">
      <c r="K1380" s="1"/>
    </row>
    <row r="1381" spans="11:11">
      <c r="K1381" s="1"/>
    </row>
    <row r="1382" spans="11:11">
      <c r="K1382" s="1"/>
    </row>
    <row r="1383" spans="11:11">
      <c r="K1383" s="1"/>
    </row>
    <row r="1384" spans="11:11">
      <c r="K1384" s="1"/>
    </row>
    <row r="1385" spans="11:11">
      <c r="K1385" s="1"/>
    </row>
    <row r="1386" spans="11:11">
      <c r="K1386" s="1"/>
    </row>
    <row r="1387" spans="11:11">
      <c r="K1387" s="1"/>
    </row>
    <row r="1388" spans="11:11">
      <c r="K1388" s="1"/>
    </row>
    <row r="1389" spans="11:11">
      <c r="K1389" s="1"/>
    </row>
    <row r="1390" spans="11:11">
      <c r="K1390" s="1"/>
    </row>
    <row r="1391" spans="11:11">
      <c r="K1391" s="1"/>
    </row>
    <row r="1392" spans="11:11">
      <c r="K1392" s="1"/>
    </row>
    <row r="1393" spans="11:11">
      <c r="K1393" s="1"/>
    </row>
    <row r="1394" spans="11:11">
      <c r="K1394" s="1"/>
    </row>
    <row r="1395" spans="11:11">
      <c r="K1395" s="1"/>
    </row>
    <row r="1396" spans="11:11">
      <c r="K1396" s="1"/>
    </row>
    <row r="1397" spans="11:11">
      <c r="K1397" s="1"/>
    </row>
    <row r="1398" spans="11:11">
      <c r="K1398" s="1"/>
    </row>
    <row r="1399" spans="11:11">
      <c r="K1399" s="1"/>
    </row>
    <row r="1400" spans="11:11">
      <c r="K1400" s="1"/>
    </row>
    <row r="1401" spans="11:11">
      <c r="K1401" s="1"/>
    </row>
    <row r="1402" spans="11:11">
      <c r="K1402" s="1"/>
    </row>
    <row r="1403" spans="11:11">
      <c r="K1403" s="1"/>
    </row>
    <row r="1404" spans="11:11">
      <c r="K1404" s="1"/>
    </row>
    <row r="1405" spans="11:11">
      <c r="K1405" s="1"/>
    </row>
    <row r="1406" spans="11:11">
      <c r="K1406" s="1"/>
    </row>
    <row r="1407" spans="11:11">
      <c r="K1407" s="1"/>
    </row>
    <row r="1408" spans="11:11">
      <c r="K1408" s="1"/>
    </row>
    <row r="1409" spans="11:11">
      <c r="K1409" s="1"/>
    </row>
    <row r="1410" spans="11:11">
      <c r="K1410" s="1"/>
    </row>
    <row r="1411" spans="11:11">
      <c r="K1411" s="1"/>
    </row>
    <row r="1412" spans="11:11">
      <c r="K1412" s="1"/>
    </row>
    <row r="1413" spans="11:11">
      <c r="K1413" s="1"/>
    </row>
    <row r="1414" spans="11:11">
      <c r="K1414" s="1"/>
    </row>
    <row r="1415" spans="11:11">
      <c r="K1415" s="1"/>
    </row>
    <row r="1416" spans="11:11">
      <c r="K1416" s="1"/>
    </row>
    <row r="1417" spans="11:11">
      <c r="K1417" s="1"/>
    </row>
    <row r="1418" spans="11:11">
      <c r="K1418" s="1"/>
    </row>
    <row r="1419" spans="11:11">
      <c r="K1419" s="1"/>
    </row>
    <row r="1420" spans="11:11">
      <c r="K1420" s="1"/>
    </row>
    <row r="1421" spans="11:11">
      <c r="K1421" s="1"/>
    </row>
    <row r="1422" spans="11:11">
      <c r="K1422" s="1"/>
    </row>
    <row r="1423" spans="11:11">
      <c r="K1423" s="1"/>
    </row>
    <row r="1424" spans="11:11">
      <c r="K1424" s="1"/>
    </row>
    <row r="1425" spans="11:11">
      <c r="K1425" s="1"/>
    </row>
    <row r="1426" spans="11:11">
      <c r="K1426" s="1"/>
    </row>
    <row r="1427" spans="11:11">
      <c r="K1427" s="1"/>
    </row>
    <row r="1428" spans="11:11">
      <c r="K1428" s="1"/>
    </row>
    <row r="1429" spans="11:11">
      <c r="K1429" s="1"/>
    </row>
    <row r="1430" spans="11:11">
      <c r="K1430" s="1"/>
    </row>
    <row r="1431" spans="11:11">
      <c r="K1431" s="1"/>
    </row>
    <row r="1432" spans="11:11">
      <c r="K1432" s="1"/>
    </row>
    <row r="1433" spans="11:11">
      <c r="K1433" s="1"/>
    </row>
    <row r="1434" spans="11:11">
      <c r="K1434" s="1"/>
    </row>
    <row r="1435" spans="11:11">
      <c r="K1435" s="1"/>
    </row>
    <row r="1436" spans="11:11">
      <c r="K1436" s="1"/>
    </row>
    <row r="1437" spans="11:11">
      <c r="K1437" s="1"/>
    </row>
    <row r="1438" spans="11:11">
      <c r="K1438" s="1"/>
    </row>
    <row r="1439" spans="11:11">
      <c r="K1439" s="1"/>
    </row>
    <row r="1440" spans="11:11">
      <c r="K1440" s="1"/>
    </row>
    <row r="1441" spans="11:11">
      <c r="K1441" s="1"/>
    </row>
    <row r="1442" spans="11:11">
      <c r="K1442" s="1"/>
    </row>
    <row r="1443" spans="11:11">
      <c r="K1443" s="1"/>
    </row>
    <row r="1444" spans="11:11">
      <c r="K1444" s="1"/>
    </row>
    <row r="1445" spans="11:11">
      <c r="K1445" s="1"/>
    </row>
    <row r="1446" spans="11:11">
      <c r="K1446" s="1"/>
    </row>
    <row r="1447" spans="11:11">
      <c r="K1447" s="1"/>
    </row>
    <row r="1448" spans="11:11">
      <c r="K1448" s="1"/>
    </row>
    <row r="1449" spans="11:11">
      <c r="K1449" s="1"/>
    </row>
    <row r="1450" spans="11:11">
      <c r="K1450" s="1"/>
    </row>
    <row r="1451" spans="11:11">
      <c r="K1451" s="1"/>
    </row>
    <row r="1452" spans="11:11">
      <c r="K1452" s="1"/>
    </row>
    <row r="1453" spans="11:11">
      <c r="K1453" s="1"/>
    </row>
    <row r="1454" spans="11:11">
      <c r="K1454" s="1"/>
    </row>
    <row r="1455" spans="11:11">
      <c r="K1455" s="1"/>
    </row>
    <row r="1456" spans="11:11">
      <c r="K1456" s="1"/>
    </row>
    <row r="1457" spans="11:11">
      <c r="K1457" s="1"/>
    </row>
    <row r="1458" spans="11:11">
      <c r="K1458" s="1"/>
    </row>
    <row r="1459" spans="11:11">
      <c r="K1459" s="1"/>
    </row>
    <row r="1460" spans="11:11">
      <c r="K1460" s="1"/>
    </row>
    <row r="1461" spans="11:11">
      <c r="K1461" s="1"/>
    </row>
    <row r="1462" spans="11:11">
      <c r="K1462" s="1"/>
    </row>
    <row r="1463" spans="11:11">
      <c r="K1463" s="1"/>
    </row>
    <row r="1464" spans="11:11">
      <c r="K1464" s="1"/>
    </row>
    <row r="1465" spans="11:11">
      <c r="K1465" s="1"/>
    </row>
    <row r="1466" spans="11:11">
      <c r="K1466" s="1"/>
    </row>
    <row r="1467" spans="11:11">
      <c r="K1467" s="1"/>
    </row>
    <row r="1468" spans="11:11">
      <c r="K1468" s="1"/>
    </row>
    <row r="1469" spans="11:11">
      <c r="K1469" s="1"/>
    </row>
    <row r="1470" spans="11:11">
      <c r="K1470" s="1"/>
    </row>
    <row r="1471" spans="11:11">
      <c r="K1471" s="1"/>
    </row>
    <row r="1472" spans="11:11">
      <c r="K1472" s="1"/>
    </row>
    <row r="1473" spans="11:11">
      <c r="K1473" s="1"/>
    </row>
    <row r="1474" spans="11:11">
      <c r="K1474" s="1"/>
    </row>
    <row r="1475" spans="11:11">
      <c r="K1475" s="1"/>
    </row>
    <row r="1476" spans="11:11">
      <c r="K1476" s="1"/>
    </row>
    <row r="1477" spans="11:11">
      <c r="K1477" s="1"/>
    </row>
    <row r="1478" spans="11:11">
      <c r="K1478" s="1"/>
    </row>
    <row r="1479" spans="11:11">
      <c r="K1479" s="1"/>
    </row>
    <row r="1480" spans="11:11">
      <c r="K1480" s="1"/>
    </row>
    <row r="1481" spans="11:11">
      <c r="K1481" s="1"/>
    </row>
    <row r="1482" spans="11:11">
      <c r="K1482" s="1"/>
    </row>
    <row r="1483" spans="11:11">
      <c r="K1483" s="1"/>
    </row>
    <row r="1484" spans="11:11">
      <c r="K1484" s="1"/>
    </row>
    <row r="1485" spans="11:11">
      <c r="K1485" s="1"/>
    </row>
    <row r="1486" spans="11:11">
      <c r="K1486" s="1"/>
    </row>
    <row r="1487" spans="11:11">
      <c r="K1487" s="1"/>
    </row>
    <row r="1488" spans="11:11">
      <c r="K1488" s="1"/>
    </row>
    <row r="1489" spans="11:11">
      <c r="K1489" s="1"/>
    </row>
    <row r="1490" spans="11:11">
      <c r="K1490" s="1"/>
    </row>
    <row r="1491" spans="11:11">
      <c r="K1491" s="1"/>
    </row>
    <row r="1492" spans="11:11">
      <c r="K1492" s="1"/>
    </row>
    <row r="1493" spans="11:11">
      <c r="K1493" s="1"/>
    </row>
    <row r="1494" spans="11:11">
      <c r="K1494" s="1"/>
    </row>
    <row r="1495" spans="11:11">
      <c r="K1495" s="1"/>
    </row>
    <row r="1496" spans="11:11">
      <c r="K1496" s="1"/>
    </row>
    <row r="1497" spans="11:11">
      <c r="K1497" s="1"/>
    </row>
    <row r="1498" spans="11:11">
      <c r="K1498" s="1"/>
    </row>
    <row r="1499" spans="11:11">
      <c r="K1499" s="1"/>
    </row>
    <row r="1500" spans="11:11">
      <c r="K1500" s="1"/>
    </row>
    <row r="1501" spans="11:11">
      <c r="K1501" s="1"/>
    </row>
    <row r="1502" spans="11:11">
      <c r="K1502" s="1"/>
    </row>
    <row r="1503" spans="11:11">
      <c r="K1503" s="1"/>
    </row>
    <row r="1504" spans="11:11">
      <c r="K1504" s="1"/>
    </row>
    <row r="1505" spans="11:11">
      <c r="K1505" s="1"/>
    </row>
    <row r="1506" spans="11:11">
      <c r="K1506" s="1"/>
    </row>
    <row r="1507" spans="11:11">
      <c r="K1507" s="1"/>
    </row>
    <row r="1508" spans="11:11">
      <c r="K1508" s="1"/>
    </row>
    <row r="1509" spans="11:11">
      <c r="K1509" s="1"/>
    </row>
    <row r="1510" spans="11:11">
      <c r="K1510" s="1"/>
    </row>
    <row r="1511" spans="11:11">
      <c r="K1511" s="1"/>
    </row>
    <row r="1512" spans="11:11">
      <c r="K1512" s="1"/>
    </row>
    <row r="1513" spans="11:11">
      <c r="K1513" s="1"/>
    </row>
    <row r="1514" spans="11:11">
      <c r="K1514" s="1"/>
    </row>
    <row r="1515" spans="11:11">
      <c r="K1515" s="1"/>
    </row>
    <row r="1516" spans="11:11">
      <c r="K1516" s="1"/>
    </row>
    <row r="1517" spans="11:11">
      <c r="K1517" s="1"/>
    </row>
    <row r="1518" spans="11:11">
      <c r="K1518" s="1"/>
    </row>
    <row r="1519" spans="11:11">
      <c r="K1519" s="1"/>
    </row>
    <row r="1520" spans="11:11">
      <c r="K1520" s="1"/>
    </row>
    <row r="1521" spans="11:11">
      <c r="K1521" s="1"/>
    </row>
    <row r="1522" spans="11:11">
      <c r="K1522" s="1"/>
    </row>
    <row r="1523" spans="11:11">
      <c r="K1523" s="1"/>
    </row>
    <row r="1524" spans="11:11">
      <c r="K1524" s="1"/>
    </row>
    <row r="1525" spans="11:11">
      <c r="K1525" s="1"/>
    </row>
    <row r="1526" spans="11:11">
      <c r="K1526" s="1"/>
    </row>
    <row r="1527" spans="11:11">
      <c r="K1527" s="1"/>
    </row>
    <row r="1528" spans="11:11">
      <c r="K1528" s="1"/>
    </row>
    <row r="1529" spans="11:11">
      <c r="K1529" s="1"/>
    </row>
    <row r="1530" spans="11:11">
      <c r="K1530" s="1"/>
    </row>
    <row r="1531" spans="11:11">
      <c r="K1531" s="1"/>
    </row>
    <row r="1532" spans="11:11">
      <c r="K1532" s="1"/>
    </row>
    <row r="1533" spans="11:11">
      <c r="K1533" s="1"/>
    </row>
    <row r="1534" spans="11:11">
      <c r="K1534" s="1"/>
    </row>
    <row r="1535" spans="11:11">
      <c r="K1535" s="1"/>
    </row>
    <row r="1536" spans="11:11">
      <c r="K1536" s="1"/>
    </row>
    <row r="1537" spans="11:11">
      <c r="K1537" s="1"/>
    </row>
    <row r="1538" spans="11:11">
      <c r="K1538" s="1"/>
    </row>
    <row r="1539" spans="11:11">
      <c r="K1539" s="1"/>
    </row>
    <row r="1540" spans="11:11">
      <c r="K1540" s="1"/>
    </row>
    <row r="1541" spans="11:11">
      <c r="K1541" s="1"/>
    </row>
    <row r="1542" spans="11:11">
      <c r="K1542" s="1"/>
    </row>
    <row r="1543" spans="11:11">
      <c r="K1543" s="1"/>
    </row>
    <row r="1544" spans="11:11">
      <c r="K1544" s="1"/>
    </row>
    <row r="1545" spans="11:11">
      <c r="K1545" s="1"/>
    </row>
    <row r="1546" spans="11:11">
      <c r="K1546" s="1"/>
    </row>
    <row r="1547" spans="11:11">
      <c r="K1547" s="1"/>
    </row>
    <row r="1548" spans="11:11">
      <c r="K1548" s="1"/>
    </row>
    <row r="1549" spans="11:11">
      <c r="K1549" s="1"/>
    </row>
    <row r="1550" spans="11:11">
      <c r="K1550" s="1"/>
    </row>
    <row r="1551" spans="11:11">
      <c r="K1551" s="1"/>
    </row>
    <row r="1552" spans="11:11">
      <c r="K1552" s="1"/>
    </row>
    <row r="1553" spans="11:11">
      <c r="K1553" s="1"/>
    </row>
    <row r="1554" spans="11:11">
      <c r="K1554" s="1"/>
    </row>
    <row r="1555" spans="11:11">
      <c r="K1555" s="1"/>
    </row>
    <row r="1556" spans="11:11">
      <c r="K1556" s="1"/>
    </row>
    <row r="1557" spans="11:11">
      <c r="K1557" s="1"/>
    </row>
    <row r="1558" spans="11:11">
      <c r="K1558" s="1"/>
    </row>
    <row r="1559" spans="11:11">
      <c r="K1559" s="1"/>
    </row>
    <row r="1560" spans="11:11">
      <c r="K1560" s="1"/>
    </row>
    <row r="1561" spans="11:11">
      <c r="K1561" s="1"/>
    </row>
    <row r="1562" spans="11:11">
      <c r="K1562" s="1"/>
    </row>
    <row r="1563" spans="11:11">
      <c r="K1563" s="1"/>
    </row>
    <row r="1564" spans="11:11">
      <c r="K1564" s="1"/>
    </row>
    <row r="1565" spans="11:11">
      <c r="K1565" s="1"/>
    </row>
    <row r="1566" spans="11:11">
      <c r="K1566" s="1"/>
    </row>
    <row r="1567" spans="11:11">
      <c r="K1567" s="1"/>
    </row>
    <row r="1568" spans="11:11">
      <c r="K1568" s="1"/>
    </row>
    <row r="1569" spans="11:11">
      <c r="K1569" s="1"/>
    </row>
    <row r="1570" spans="11:11">
      <c r="K1570" s="1"/>
    </row>
    <row r="1571" spans="11:11">
      <c r="K1571" s="1"/>
    </row>
    <row r="1572" spans="11:11">
      <c r="K1572" s="1"/>
    </row>
    <row r="1573" spans="11:11">
      <c r="K1573" s="1"/>
    </row>
    <row r="1574" spans="11:11">
      <c r="K1574" s="1"/>
    </row>
    <row r="1575" spans="11:11">
      <c r="K1575" s="1"/>
    </row>
    <row r="1576" spans="11:11">
      <c r="K1576" s="1"/>
    </row>
    <row r="1577" spans="11:11">
      <c r="K1577" s="1"/>
    </row>
    <row r="1578" spans="11:11">
      <c r="K1578" s="1"/>
    </row>
    <row r="1579" spans="11:11">
      <c r="K1579" s="1"/>
    </row>
    <row r="1580" spans="11:11">
      <c r="K1580" s="1"/>
    </row>
    <row r="1581" spans="11:11">
      <c r="K1581" s="1"/>
    </row>
    <row r="1582" spans="11:11">
      <c r="K1582" s="1"/>
    </row>
    <row r="1583" spans="11:11">
      <c r="K1583" s="1"/>
    </row>
    <row r="1584" spans="11:11">
      <c r="K1584" s="1"/>
    </row>
    <row r="1585" spans="11:11">
      <c r="K1585" s="1"/>
    </row>
    <row r="1586" spans="11:11">
      <c r="K1586" s="1"/>
    </row>
    <row r="1587" spans="11:11">
      <c r="K1587" s="1"/>
    </row>
    <row r="1588" spans="11:11">
      <c r="K1588" s="1"/>
    </row>
    <row r="1589" spans="11:11">
      <c r="K1589" s="1"/>
    </row>
    <row r="1590" spans="11:11">
      <c r="K1590" s="1"/>
    </row>
    <row r="1591" spans="11:11">
      <c r="K1591" s="1"/>
    </row>
    <row r="1592" spans="11:11">
      <c r="K1592" s="1"/>
    </row>
    <row r="1593" spans="11:11">
      <c r="K1593" s="1"/>
    </row>
    <row r="1594" spans="11:11">
      <c r="K1594" s="1"/>
    </row>
    <row r="1595" spans="11:11">
      <c r="K1595" s="1"/>
    </row>
    <row r="1596" spans="11:11">
      <c r="K1596" s="1"/>
    </row>
    <row r="1597" spans="11:11">
      <c r="K1597" s="1"/>
    </row>
    <row r="1598" spans="11:11">
      <c r="K1598" s="1"/>
    </row>
    <row r="1599" spans="11:11">
      <c r="K1599" s="1"/>
    </row>
    <row r="1600" spans="11:11">
      <c r="K1600" s="1"/>
    </row>
    <row r="1601" spans="11:11">
      <c r="K1601" s="1"/>
    </row>
    <row r="1602" spans="11:11">
      <c r="K1602" s="1"/>
    </row>
    <row r="1603" spans="11:11">
      <c r="K1603" s="1"/>
    </row>
    <row r="1604" spans="11:11">
      <c r="K1604" s="1"/>
    </row>
    <row r="1605" spans="11:11">
      <c r="K1605" s="1"/>
    </row>
    <row r="1606" spans="11:11">
      <c r="K1606" s="1"/>
    </row>
    <row r="1607" spans="11:11">
      <c r="K1607" s="1"/>
    </row>
    <row r="1608" spans="11:11">
      <c r="K1608" s="1"/>
    </row>
    <row r="1609" spans="11:11">
      <c r="K1609" s="1"/>
    </row>
    <row r="1610" spans="11:11">
      <c r="K1610" s="1"/>
    </row>
    <row r="1611" spans="11:11">
      <c r="K1611" s="1"/>
    </row>
    <row r="1612" spans="11:11">
      <c r="K1612" s="1"/>
    </row>
    <row r="1613" spans="11:11">
      <c r="K1613" s="1"/>
    </row>
    <row r="1614" spans="11:11">
      <c r="K1614" s="1"/>
    </row>
    <row r="1615" spans="11:11">
      <c r="K1615" s="1"/>
    </row>
    <row r="1616" spans="11:11">
      <c r="K1616" s="1"/>
    </row>
    <row r="1617" spans="11:11">
      <c r="K1617" s="1"/>
    </row>
    <row r="1618" spans="11:11">
      <c r="K1618" s="1"/>
    </row>
    <row r="1619" spans="11:11">
      <c r="K1619" s="1"/>
    </row>
    <row r="1620" spans="11:11">
      <c r="K1620" s="1"/>
    </row>
    <row r="1621" spans="11:11">
      <c r="K1621" s="1"/>
    </row>
    <row r="1622" spans="11:11">
      <c r="K1622" s="1"/>
    </row>
    <row r="1623" spans="11:11">
      <c r="K1623" s="1"/>
    </row>
    <row r="1624" spans="11:11">
      <c r="K1624" s="1"/>
    </row>
    <row r="1625" spans="11:11">
      <c r="K1625" s="1"/>
    </row>
    <row r="1626" spans="11:11">
      <c r="K1626" s="1"/>
    </row>
    <row r="1627" spans="11:11">
      <c r="K1627" s="1"/>
    </row>
    <row r="1628" spans="11:11">
      <c r="K1628" s="1"/>
    </row>
    <row r="1629" spans="11:11">
      <c r="K1629" s="1"/>
    </row>
    <row r="1630" spans="11:11">
      <c r="K1630" s="1"/>
    </row>
    <row r="1631" spans="11:11">
      <c r="K1631" s="1"/>
    </row>
    <row r="1632" spans="11:11">
      <c r="K1632" s="1"/>
    </row>
    <row r="1633" spans="11:11">
      <c r="K1633" s="1"/>
    </row>
    <row r="1634" spans="11:11">
      <c r="K1634" s="1"/>
    </row>
    <row r="1635" spans="11:11">
      <c r="K1635" s="1"/>
    </row>
    <row r="1636" spans="11:11">
      <c r="K1636" s="1"/>
    </row>
    <row r="1637" spans="11:11">
      <c r="K1637" s="1"/>
    </row>
    <row r="1638" spans="11:11">
      <c r="K1638" s="1"/>
    </row>
    <row r="1639" spans="11:11">
      <c r="K1639" s="1"/>
    </row>
    <row r="1640" spans="11:11">
      <c r="K1640" s="1"/>
    </row>
    <row r="1641" spans="11:11">
      <c r="K1641" s="1"/>
    </row>
    <row r="1642" spans="11:11">
      <c r="K1642" s="1"/>
    </row>
    <row r="1643" spans="11:11">
      <c r="K1643" s="1"/>
    </row>
    <row r="1644" spans="11:11">
      <c r="K1644" s="1"/>
    </row>
    <row r="1645" spans="11:11">
      <c r="K1645" s="1"/>
    </row>
    <row r="1646" spans="11:11">
      <c r="K1646" s="1"/>
    </row>
    <row r="1647" spans="11:11">
      <c r="K1647" s="1"/>
    </row>
    <row r="1648" spans="11:11">
      <c r="K1648" s="1"/>
    </row>
    <row r="1649" spans="11:11">
      <c r="K1649" s="1"/>
    </row>
    <row r="1650" spans="11:11">
      <c r="K1650" s="1"/>
    </row>
    <row r="1651" spans="11:11">
      <c r="K1651" s="1"/>
    </row>
    <row r="1652" spans="11:11">
      <c r="K1652" s="1"/>
    </row>
    <row r="1653" spans="11:11">
      <c r="K1653" s="1"/>
    </row>
    <row r="1654" spans="11:11">
      <c r="K1654" s="1"/>
    </row>
    <row r="1655" spans="11:11">
      <c r="K1655" s="1"/>
    </row>
    <row r="1656" spans="11:11">
      <c r="K1656" s="1"/>
    </row>
    <row r="1657" spans="11:11">
      <c r="K1657" s="1"/>
    </row>
    <row r="1658" spans="11:11">
      <c r="K1658" s="1"/>
    </row>
    <row r="1659" spans="11:11">
      <c r="K1659" s="1"/>
    </row>
    <row r="1660" spans="11:11">
      <c r="K1660" s="1"/>
    </row>
    <row r="1661" spans="11:11">
      <c r="K1661" s="1"/>
    </row>
    <row r="1662" spans="11:11">
      <c r="K1662" s="1"/>
    </row>
    <row r="1663" spans="11:11">
      <c r="K1663" s="1"/>
    </row>
    <row r="1664" spans="11:11">
      <c r="K1664" s="1"/>
    </row>
    <row r="1665" spans="11:11">
      <c r="K1665" s="1"/>
    </row>
    <row r="1666" spans="11:11">
      <c r="K1666" s="1"/>
    </row>
    <row r="1667" spans="11:11">
      <c r="K1667" s="1"/>
    </row>
    <row r="1668" spans="11:11">
      <c r="K1668" s="1"/>
    </row>
    <row r="1669" spans="11:11">
      <c r="K1669" s="1"/>
    </row>
    <row r="1670" spans="11:11">
      <c r="K1670" s="1"/>
    </row>
    <row r="1671" spans="11:11">
      <c r="K1671" s="1"/>
    </row>
    <row r="1672" spans="11:11">
      <c r="K1672" s="1"/>
    </row>
    <row r="1673" spans="11:11">
      <c r="K1673" s="1"/>
    </row>
    <row r="1674" spans="11:11">
      <c r="K1674" s="1"/>
    </row>
    <row r="1675" spans="11:11">
      <c r="K1675" s="1"/>
    </row>
    <row r="1676" spans="11:11">
      <c r="K1676" s="1"/>
    </row>
    <row r="1677" spans="11:11">
      <c r="K1677" s="1"/>
    </row>
    <row r="1678" spans="11:11">
      <c r="K1678" s="1"/>
    </row>
    <row r="1679" spans="11:11">
      <c r="K1679" s="1"/>
    </row>
    <row r="1680" spans="11:11">
      <c r="K1680" s="1"/>
    </row>
    <row r="1681" spans="11:11">
      <c r="K1681" s="1"/>
    </row>
    <row r="1682" spans="11:11">
      <c r="K1682" s="1"/>
    </row>
    <row r="1683" spans="11:11">
      <c r="K1683" s="1"/>
    </row>
    <row r="1684" spans="11:11">
      <c r="K1684" s="1"/>
    </row>
    <row r="1685" spans="11:11">
      <c r="K1685" s="1"/>
    </row>
    <row r="1686" spans="11:11">
      <c r="K1686" s="1"/>
    </row>
    <row r="1687" spans="11:11">
      <c r="K1687" s="1"/>
    </row>
    <row r="1688" spans="11:11">
      <c r="K1688" s="1"/>
    </row>
    <row r="1689" spans="11:11">
      <c r="K1689" s="1"/>
    </row>
    <row r="1690" spans="11:11">
      <c r="K1690" s="1"/>
    </row>
    <row r="1691" spans="11:11">
      <c r="K1691" s="1"/>
    </row>
    <row r="1692" spans="11:11">
      <c r="K1692" s="1"/>
    </row>
    <row r="1693" spans="11:11">
      <c r="K1693" s="1"/>
    </row>
    <row r="1694" spans="11:11">
      <c r="K1694" s="1"/>
    </row>
    <row r="1695" spans="11:11">
      <c r="K1695" s="1"/>
    </row>
    <row r="1696" spans="11:11">
      <c r="K1696" s="1"/>
    </row>
    <row r="1697" spans="11:11">
      <c r="K1697" s="1"/>
    </row>
    <row r="1698" spans="11:11">
      <c r="K1698" s="1"/>
    </row>
    <row r="1699" spans="11:11">
      <c r="K1699" s="1"/>
    </row>
    <row r="1700" spans="11:11">
      <c r="K1700" s="1"/>
    </row>
    <row r="1701" spans="11:11">
      <c r="K1701" s="1"/>
    </row>
    <row r="1702" spans="11:11">
      <c r="K1702" s="1"/>
    </row>
    <row r="1703" spans="11:11">
      <c r="K1703" s="1"/>
    </row>
    <row r="1704" spans="11:11">
      <c r="K1704" s="1"/>
    </row>
    <row r="1705" spans="11:11">
      <c r="K1705" s="1"/>
    </row>
    <row r="1706" spans="11:11">
      <c r="K1706" s="1"/>
    </row>
    <row r="1707" spans="11:11">
      <c r="K1707" s="1"/>
    </row>
    <row r="1708" spans="11:11">
      <c r="K1708" s="1"/>
    </row>
    <row r="1709" spans="11:11">
      <c r="K1709" s="1"/>
    </row>
    <row r="1710" spans="11:11">
      <c r="K1710" s="1"/>
    </row>
    <row r="1711" spans="11:11">
      <c r="K1711" s="1"/>
    </row>
    <row r="1712" spans="11:11">
      <c r="K1712" s="1"/>
    </row>
    <row r="1713" spans="11:11">
      <c r="K1713" s="1"/>
    </row>
    <row r="1714" spans="11:11">
      <c r="K1714" s="1"/>
    </row>
    <row r="1715" spans="11:11">
      <c r="K1715" s="1"/>
    </row>
    <row r="1716" spans="11:11">
      <c r="K1716" s="1"/>
    </row>
    <row r="1717" spans="11:11">
      <c r="K1717" s="1"/>
    </row>
    <row r="1718" spans="11:11">
      <c r="K1718" s="1"/>
    </row>
    <row r="1719" spans="11:11">
      <c r="K1719" s="1"/>
    </row>
    <row r="1720" spans="11:11">
      <c r="K1720" s="1"/>
    </row>
    <row r="1721" spans="11:11">
      <c r="K1721" s="1"/>
    </row>
    <row r="1722" spans="11:11">
      <c r="K1722" s="1"/>
    </row>
    <row r="1723" spans="11:11">
      <c r="K1723" s="1"/>
    </row>
    <row r="1724" spans="11:11">
      <c r="K1724" s="1"/>
    </row>
    <row r="1725" spans="11:11">
      <c r="K1725" s="1"/>
    </row>
    <row r="1726" spans="11:11">
      <c r="K1726" s="1"/>
    </row>
    <row r="1727" spans="11:11">
      <c r="K1727" s="1"/>
    </row>
    <row r="1728" spans="11:11">
      <c r="K1728" s="1"/>
    </row>
    <row r="1729" spans="11:11">
      <c r="K1729" s="1"/>
    </row>
    <row r="1730" spans="11:11">
      <c r="K1730" s="1"/>
    </row>
    <row r="1731" spans="11:11">
      <c r="K1731" s="1"/>
    </row>
    <row r="1732" spans="11:11">
      <c r="K1732" s="1"/>
    </row>
    <row r="1733" spans="11:11">
      <c r="K1733" s="1"/>
    </row>
    <row r="1734" spans="11:11">
      <c r="K1734" s="1"/>
    </row>
    <row r="1735" spans="11:11">
      <c r="K1735" s="1"/>
    </row>
    <row r="1736" spans="11:11">
      <c r="K1736" s="1"/>
    </row>
    <row r="1737" spans="11:11">
      <c r="K1737" s="1"/>
    </row>
    <row r="1738" spans="11:11">
      <c r="K1738" s="1"/>
    </row>
    <row r="1739" spans="11:11">
      <c r="K1739" s="1"/>
    </row>
    <row r="1740" spans="11:11">
      <c r="K1740" s="1"/>
    </row>
    <row r="1741" spans="11:11">
      <c r="K1741" s="1"/>
    </row>
    <row r="1742" spans="11:11">
      <c r="K1742" s="1"/>
    </row>
    <row r="1743" spans="11:11">
      <c r="K1743" s="1"/>
    </row>
    <row r="1744" spans="11:11">
      <c r="K1744" s="1"/>
    </row>
    <row r="1745" spans="11:11">
      <c r="K1745" s="1"/>
    </row>
    <row r="1746" spans="11:11">
      <c r="K1746" s="1"/>
    </row>
    <row r="1747" spans="11:11">
      <c r="K1747" s="1"/>
    </row>
    <row r="1748" spans="11:11">
      <c r="K1748" s="1"/>
    </row>
    <row r="1749" spans="11:11">
      <c r="K1749" s="1"/>
    </row>
    <row r="1750" spans="11:11">
      <c r="K1750" s="1"/>
    </row>
    <row r="1751" spans="11:11">
      <c r="K1751" s="1"/>
    </row>
    <row r="1752" spans="11:11">
      <c r="K1752" s="1"/>
    </row>
    <row r="1753" spans="11:11">
      <c r="K1753" s="1"/>
    </row>
    <row r="1754" spans="11:11">
      <c r="K1754" s="1"/>
    </row>
    <row r="1755" spans="11:11">
      <c r="K1755" s="1"/>
    </row>
    <row r="1756" spans="11:11">
      <c r="K1756" s="1"/>
    </row>
    <row r="1757" spans="11:11">
      <c r="K1757" s="1"/>
    </row>
    <row r="1758" spans="11:11">
      <c r="K1758" s="1"/>
    </row>
    <row r="1759" spans="11:11">
      <c r="K1759" s="1"/>
    </row>
    <row r="1760" spans="11:11">
      <c r="K1760" s="1"/>
    </row>
    <row r="1761" spans="11:11">
      <c r="K1761" s="1"/>
    </row>
    <row r="1762" spans="11:11">
      <c r="K1762" s="1"/>
    </row>
    <row r="1763" spans="11:11">
      <c r="K1763" s="1"/>
    </row>
    <row r="1764" spans="11:11">
      <c r="K1764" s="1"/>
    </row>
    <row r="1765" spans="11:11">
      <c r="K1765" s="1"/>
    </row>
    <row r="1766" spans="11:11">
      <c r="K1766" s="1"/>
    </row>
    <row r="1767" spans="11:11">
      <c r="K1767" s="1"/>
    </row>
    <row r="1768" spans="11:11">
      <c r="K1768" s="1"/>
    </row>
    <row r="1769" spans="11:11">
      <c r="K1769" s="1"/>
    </row>
    <row r="1770" spans="11:11">
      <c r="K1770" s="1"/>
    </row>
    <row r="1771" spans="11:11">
      <c r="K1771" s="1"/>
    </row>
    <row r="1772" spans="11:11">
      <c r="K1772" s="1"/>
    </row>
    <row r="1773" spans="11:11">
      <c r="K1773" s="1"/>
    </row>
    <row r="1774" spans="11:11">
      <c r="K1774" s="1"/>
    </row>
    <row r="1775" spans="11:11">
      <c r="K1775" s="1"/>
    </row>
    <row r="1776" spans="11:11">
      <c r="K1776" s="1"/>
    </row>
    <row r="1777" spans="11:11">
      <c r="K1777" s="1"/>
    </row>
    <row r="1778" spans="11:11">
      <c r="K1778" s="1"/>
    </row>
    <row r="1779" spans="11:11">
      <c r="K1779" s="1"/>
    </row>
    <row r="1780" spans="11:11">
      <c r="K1780" s="1"/>
    </row>
    <row r="1781" spans="11:11">
      <c r="K1781" s="1"/>
    </row>
    <row r="1782" spans="11:11">
      <c r="K1782" s="1"/>
    </row>
    <row r="1783" spans="11:11">
      <c r="K1783" s="1"/>
    </row>
    <row r="1784" spans="11:11">
      <c r="K1784" s="1"/>
    </row>
    <row r="1785" spans="11:11">
      <c r="K1785" s="1"/>
    </row>
    <row r="1786" spans="11:11">
      <c r="K1786" s="1"/>
    </row>
    <row r="1787" spans="11:11">
      <c r="K1787" s="1"/>
    </row>
    <row r="1788" spans="11:11">
      <c r="K1788" s="1"/>
    </row>
    <row r="1789" spans="11:11">
      <c r="K1789" s="1"/>
    </row>
    <row r="1790" spans="11:11">
      <c r="K1790" s="1"/>
    </row>
    <row r="1791" spans="11:11">
      <c r="K1791" s="1"/>
    </row>
    <row r="1792" spans="11:11">
      <c r="K1792" s="1"/>
    </row>
    <row r="1793" spans="11:11">
      <c r="K1793" s="1"/>
    </row>
    <row r="1794" spans="11:11">
      <c r="K1794" s="1"/>
    </row>
    <row r="1795" spans="11:11">
      <c r="K1795" s="1"/>
    </row>
    <row r="1796" spans="11:11">
      <c r="K1796" s="1"/>
    </row>
    <row r="1797" spans="11:11">
      <c r="K1797" s="1"/>
    </row>
    <row r="1798" spans="11:11">
      <c r="K1798" s="1"/>
    </row>
    <row r="1799" spans="11:11">
      <c r="K1799" s="1"/>
    </row>
    <row r="1800" spans="11:11">
      <c r="K1800" s="1"/>
    </row>
    <row r="1801" spans="11:11">
      <c r="K1801" s="1"/>
    </row>
    <row r="1802" spans="11:11">
      <c r="K1802" s="1"/>
    </row>
    <row r="1803" spans="11:11">
      <c r="K1803" s="1"/>
    </row>
    <row r="1804" spans="11:11">
      <c r="K1804" s="1"/>
    </row>
    <row r="1805" spans="11:11">
      <c r="K1805" s="1"/>
    </row>
    <row r="1806" spans="11:11">
      <c r="K1806" s="1"/>
    </row>
    <row r="1807" spans="11:11">
      <c r="K1807" s="1"/>
    </row>
    <row r="1808" spans="11:11">
      <c r="K1808" s="1"/>
    </row>
    <row r="1809" spans="11:11">
      <c r="K1809" s="1"/>
    </row>
    <row r="1810" spans="11:11">
      <c r="K1810" s="1"/>
    </row>
    <row r="1811" spans="11:11">
      <c r="K1811" s="1"/>
    </row>
    <row r="1812" spans="11:11">
      <c r="K1812" s="1"/>
    </row>
    <row r="1813" spans="11:11">
      <c r="K1813" s="1"/>
    </row>
    <row r="1814" spans="11:11">
      <c r="K1814" s="1"/>
    </row>
    <row r="1815" spans="11:11">
      <c r="K1815" s="1"/>
    </row>
    <row r="1816" spans="11:11">
      <c r="K1816" s="1"/>
    </row>
    <row r="1817" spans="11:11">
      <c r="K1817" s="1"/>
    </row>
    <row r="1818" spans="11:11">
      <c r="K1818" s="1"/>
    </row>
    <row r="1819" spans="11:11">
      <c r="K1819" s="1"/>
    </row>
    <row r="1820" spans="11:11">
      <c r="K1820" s="1"/>
    </row>
    <row r="1821" spans="11:11">
      <c r="K1821" s="1"/>
    </row>
    <row r="1822" spans="11:11">
      <c r="K1822" s="1"/>
    </row>
    <row r="1823" spans="11:11">
      <c r="K1823" s="1"/>
    </row>
    <row r="1824" spans="11:11">
      <c r="K1824" s="1"/>
    </row>
    <row r="1825" spans="11:11">
      <c r="K1825" s="1"/>
    </row>
    <row r="1826" spans="11:11">
      <c r="K1826" s="1"/>
    </row>
    <row r="1827" spans="11:11">
      <c r="K1827" s="1"/>
    </row>
    <row r="1828" spans="11:11">
      <c r="K1828" s="1"/>
    </row>
    <row r="1829" spans="11:11">
      <c r="K1829" s="1"/>
    </row>
    <row r="1830" spans="11:11">
      <c r="K1830" s="1"/>
    </row>
    <row r="1831" spans="11:11">
      <c r="K1831" s="1"/>
    </row>
    <row r="1832" spans="11:11">
      <c r="K1832" s="1"/>
    </row>
    <row r="1833" spans="11:11">
      <c r="K1833" s="1"/>
    </row>
    <row r="1834" spans="11:11">
      <c r="K1834" s="1"/>
    </row>
    <row r="1835" spans="11:11">
      <c r="K1835" s="1"/>
    </row>
    <row r="1836" spans="11:11">
      <c r="K1836" s="1"/>
    </row>
    <row r="1837" spans="11:11">
      <c r="K1837" s="1"/>
    </row>
    <row r="1838" spans="11:11">
      <c r="K1838" s="1"/>
    </row>
    <row r="1839" spans="11:11">
      <c r="K1839" s="1"/>
    </row>
    <row r="1840" spans="11:11">
      <c r="K1840" s="1"/>
    </row>
    <row r="1841" spans="11:11">
      <c r="K1841" s="1"/>
    </row>
    <row r="1842" spans="11:11">
      <c r="K1842" s="1"/>
    </row>
    <row r="1843" spans="11:11">
      <c r="K1843" s="1"/>
    </row>
    <row r="1844" spans="11:11">
      <c r="K1844" s="1"/>
    </row>
    <row r="1845" spans="11:11">
      <c r="K1845" s="1"/>
    </row>
    <row r="1846" spans="11:11">
      <c r="K1846" s="1"/>
    </row>
    <row r="1847" spans="11:11">
      <c r="K1847" s="1"/>
    </row>
    <row r="1848" spans="11:11">
      <c r="K1848" s="1"/>
    </row>
    <row r="1849" spans="11:11">
      <c r="K1849" s="1"/>
    </row>
    <row r="1850" spans="11:11">
      <c r="K1850" s="1"/>
    </row>
    <row r="1851" spans="11:11">
      <c r="K1851" s="1"/>
    </row>
    <row r="1852" spans="11:11">
      <c r="K1852" s="1"/>
    </row>
    <row r="1853" spans="11:11">
      <c r="K1853" s="1"/>
    </row>
    <row r="1854" spans="11:11">
      <c r="K1854" s="1"/>
    </row>
    <row r="1855" spans="11:11">
      <c r="K1855" s="1"/>
    </row>
    <row r="1856" spans="11:11">
      <c r="K1856" s="1"/>
    </row>
    <row r="1857" spans="11:11">
      <c r="K1857" s="1"/>
    </row>
    <row r="1858" spans="11:11">
      <c r="K1858" s="1"/>
    </row>
    <row r="1859" spans="11:11">
      <c r="K1859" s="1"/>
    </row>
    <row r="1860" spans="11:11">
      <c r="K1860" s="1"/>
    </row>
    <row r="1861" spans="11:11">
      <c r="K1861" s="1"/>
    </row>
    <row r="1862" spans="11:11">
      <c r="K1862" s="1"/>
    </row>
    <row r="1863" spans="11:11">
      <c r="K1863" s="1"/>
    </row>
    <row r="1864" spans="11:11">
      <c r="K1864" s="1"/>
    </row>
    <row r="1865" spans="11:11">
      <c r="K1865" s="1"/>
    </row>
    <row r="1866" spans="11:11">
      <c r="K1866" s="1"/>
    </row>
    <row r="1867" spans="11:11">
      <c r="K1867" s="1"/>
    </row>
    <row r="1868" spans="11:11">
      <c r="K1868" s="1"/>
    </row>
    <row r="1869" spans="11:11">
      <c r="K1869" s="1"/>
    </row>
    <row r="1870" spans="11:11">
      <c r="K1870" s="1"/>
    </row>
    <row r="1871" spans="11:11">
      <c r="K1871" s="1"/>
    </row>
    <row r="1872" spans="11:11">
      <c r="K1872" s="1"/>
    </row>
    <row r="1873" spans="11:11">
      <c r="K1873" s="1"/>
    </row>
    <row r="1874" spans="11:11">
      <c r="K1874" s="1"/>
    </row>
    <row r="1875" spans="11:11">
      <c r="K1875" s="1"/>
    </row>
    <row r="1876" spans="11:11">
      <c r="K1876" s="1"/>
    </row>
    <row r="1877" spans="11:11">
      <c r="K1877" s="1"/>
    </row>
    <row r="1878" spans="11:11">
      <c r="K1878" s="1"/>
    </row>
    <row r="1879" spans="11:11">
      <c r="K1879" s="1"/>
    </row>
    <row r="1880" spans="11:11">
      <c r="K1880" s="1"/>
    </row>
    <row r="1881" spans="11:11">
      <c r="K1881" s="1"/>
    </row>
    <row r="1882" spans="11:11">
      <c r="K1882" s="1"/>
    </row>
    <row r="1883" spans="11:11">
      <c r="K1883" s="1"/>
    </row>
    <row r="1884" spans="11:11">
      <c r="K1884" s="1"/>
    </row>
    <row r="1885" spans="11:11">
      <c r="K1885" s="1"/>
    </row>
    <row r="1886" spans="11:11">
      <c r="K1886" s="1"/>
    </row>
    <row r="1887" spans="11:11">
      <c r="K1887" s="1"/>
    </row>
    <row r="1888" spans="11:11">
      <c r="K1888" s="1"/>
    </row>
    <row r="1889" spans="11:11">
      <c r="K1889" s="1"/>
    </row>
    <row r="1890" spans="11:11">
      <c r="K1890" s="1"/>
    </row>
    <row r="1891" spans="11:11">
      <c r="K1891" s="1"/>
    </row>
    <row r="1892" spans="11:11">
      <c r="K1892" s="1"/>
    </row>
    <row r="1893" spans="11:11">
      <c r="K1893" s="1"/>
    </row>
    <row r="1894" spans="11:11">
      <c r="K1894" s="1"/>
    </row>
    <row r="1895" spans="11:11">
      <c r="K1895" s="1"/>
    </row>
    <row r="1896" spans="11:11">
      <c r="K1896" s="1"/>
    </row>
    <row r="1897" spans="11:11">
      <c r="K1897" s="1"/>
    </row>
    <row r="1898" spans="11:11">
      <c r="K1898" s="1"/>
    </row>
    <row r="1899" spans="11:11">
      <c r="K1899" s="1"/>
    </row>
    <row r="1900" spans="11:11">
      <c r="K1900" s="1"/>
    </row>
    <row r="1901" spans="11:11">
      <c r="K1901" s="1"/>
    </row>
    <row r="1902" spans="11:11">
      <c r="K1902" s="1"/>
    </row>
    <row r="1903" spans="11:11">
      <c r="K1903" s="1"/>
    </row>
    <row r="1904" spans="11:11">
      <c r="K1904" s="1"/>
    </row>
    <row r="1905" spans="11:11">
      <c r="K1905" s="1"/>
    </row>
    <row r="1906" spans="11:11">
      <c r="K1906" s="1"/>
    </row>
    <row r="1907" spans="11:11">
      <c r="K1907" s="1"/>
    </row>
    <row r="1908" spans="11:11">
      <c r="K1908" s="1"/>
    </row>
    <row r="1909" spans="11:11">
      <c r="K1909" s="1"/>
    </row>
    <row r="1910" spans="11:11">
      <c r="K1910" s="1"/>
    </row>
    <row r="1911" spans="11:11">
      <c r="K1911" s="1"/>
    </row>
    <row r="1912" spans="11:11">
      <c r="K1912" s="1"/>
    </row>
    <row r="1913" spans="11:11">
      <c r="K1913" s="1"/>
    </row>
    <row r="1914" spans="11:11">
      <c r="K1914" s="1"/>
    </row>
    <row r="1915" spans="11:11">
      <c r="K1915" s="1"/>
    </row>
    <row r="1916" spans="11:11">
      <c r="K1916" s="1"/>
    </row>
    <row r="1917" spans="11:11">
      <c r="K1917" s="1"/>
    </row>
    <row r="1918" spans="11:11">
      <c r="K1918" s="1"/>
    </row>
    <row r="1919" spans="11:11">
      <c r="K1919" s="1"/>
    </row>
    <row r="1920" spans="11:11">
      <c r="K1920" s="1"/>
    </row>
    <row r="1921" spans="11:11">
      <c r="K1921" s="1"/>
    </row>
    <row r="1922" spans="11:11">
      <c r="K1922" s="1"/>
    </row>
    <row r="1923" spans="11:11">
      <c r="K1923" s="1"/>
    </row>
    <row r="1924" spans="11:11">
      <c r="K1924" s="1"/>
    </row>
    <row r="1925" spans="11:11">
      <c r="K1925" s="1"/>
    </row>
    <row r="1926" spans="11:11">
      <c r="K1926" s="1"/>
    </row>
    <row r="1927" spans="11:11">
      <c r="K1927" s="1"/>
    </row>
    <row r="1928" spans="11:11">
      <c r="K1928" s="1"/>
    </row>
    <row r="1929" spans="11:11">
      <c r="K1929" s="1"/>
    </row>
    <row r="1930" spans="11:11">
      <c r="K1930" s="1"/>
    </row>
    <row r="1931" spans="11:11">
      <c r="K1931" s="1"/>
    </row>
    <row r="1932" spans="11:11">
      <c r="K1932" s="1"/>
    </row>
    <row r="1933" spans="11:11">
      <c r="K1933" s="1"/>
    </row>
    <row r="1934" spans="11:11">
      <c r="K1934" s="1"/>
    </row>
    <row r="1935" spans="11:11">
      <c r="K1935" s="1"/>
    </row>
    <row r="1936" spans="11:11">
      <c r="K1936" s="1"/>
    </row>
    <row r="1937" spans="11:11">
      <c r="K1937" s="1"/>
    </row>
    <row r="1938" spans="11:11">
      <c r="K1938" s="1"/>
    </row>
    <row r="1939" spans="11:11">
      <c r="K1939" s="1"/>
    </row>
    <row r="1940" spans="11:11">
      <c r="K1940" s="1"/>
    </row>
    <row r="1941" spans="11:11">
      <c r="K1941" s="1"/>
    </row>
    <row r="1942" spans="11:11">
      <c r="K1942" s="1"/>
    </row>
    <row r="1943" spans="11:11">
      <c r="K1943" s="1"/>
    </row>
    <row r="1944" spans="11:11">
      <c r="K1944" s="1"/>
    </row>
    <row r="1945" spans="11:11">
      <c r="K1945" s="1"/>
    </row>
    <row r="1946" spans="11:11">
      <c r="K1946" s="1"/>
    </row>
    <row r="1947" spans="11:11">
      <c r="K1947" s="1"/>
    </row>
    <row r="1948" spans="11:11">
      <c r="K1948" s="1"/>
    </row>
    <row r="1949" spans="11:11">
      <c r="K1949" s="1"/>
    </row>
    <row r="1950" spans="11:11">
      <c r="K1950" s="1"/>
    </row>
    <row r="1951" spans="11:11">
      <c r="K1951" s="1"/>
    </row>
    <row r="1952" spans="11:11">
      <c r="K1952" s="1"/>
    </row>
    <row r="1953" spans="11:11">
      <c r="K1953" s="1"/>
    </row>
    <row r="1954" spans="11:11">
      <c r="K1954" s="1"/>
    </row>
    <row r="1955" spans="11:11">
      <c r="K1955" s="1"/>
    </row>
    <row r="1956" spans="11:11">
      <c r="K1956" s="1"/>
    </row>
    <row r="1957" spans="11:11">
      <c r="K1957" s="1"/>
    </row>
    <row r="1958" spans="11:11">
      <c r="K1958" s="1"/>
    </row>
    <row r="1959" spans="11:11">
      <c r="K1959" s="1"/>
    </row>
    <row r="1960" spans="11:11">
      <c r="K1960" s="1"/>
    </row>
    <row r="1961" spans="11:11">
      <c r="K1961" s="1"/>
    </row>
    <row r="1962" spans="11:11">
      <c r="K1962" s="1"/>
    </row>
    <row r="1963" spans="11:11">
      <c r="K1963" s="1"/>
    </row>
    <row r="1964" spans="11:11">
      <c r="K1964" s="1"/>
    </row>
    <row r="1965" spans="11:11">
      <c r="K1965" s="1"/>
    </row>
    <row r="1966" spans="11:11">
      <c r="K1966" s="1"/>
    </row>
    <row r="1967" spans="11:11">
      <c r="K1967" s="1"/>
    </row>
    <row r="1968" spans="11:11">
      <c r="K1968" s="1"/>
    </row>
    <row r="1969" spans="11:11">
      <c r="K1969" s="1"/>
    </row>
    <row r="1970" spans="11:11">
      <c r="K1970" s="1"/>
    </row>
    <row r="1971" spans="11:11">
      <c r="K1971" s="1"/>
    </row>
    <row r="1972" spans="11:11">
      <c r="K1972" s="1"/>
    </row>
    <row r="1973" spans="11:11">
      <c r="K1973" s="1"/>
    </row>
    <row r="1974" spans="11:11">
      <c r="K1974" s="1"/>
    </row>
    <row r="1975" spans="11:11">
      <c r="K1975" s="1"/>
    </row>
    <row r="1976" spans="11:11">
      <c r="K1976" s="1"/>
    </row>
    <row r="1977" spans="11:11">
      <c r="K1977" s="1"/>
    </row>
    <row r="1978" spans="11:11">
      <c r="K1978" s="1"/>
    </row>
    <row r="1979" spans="11:11">
      <c r="K1979" s="1"/>
    </row>
    <row r="1980" spans="11:11">
      <c r="K1980" s="1"/>
    </row>
    <row r="1981" spans="11:11">
      <c r="K1981" s="1"/>
    </row>
    <row r="1982" spans="11:11">
      <c r="K1982" s="1"/>
    </row>
    <row r="1983" spans="11:11">
      <c r="K1983" s="1"/>
    </row>
    <row r="1984" spans="11:11">
      <c r="K1984" s="1"/>
    </row>
    <row r="1985" spans="11:11">
      <c r="K1985" s="1"/>
    </row>
    <row r="1986" spans="11:11">
      <c r="K1986" s="1"/>
    </row>
    <row r="1987" spans="11:11">
      <c r="K1987" s="1"/>
    </row>
    <row r="1988" spans="11:11">
      <c r="K1988" s="1"/>
    </row>
    <row r="1989" spans="11:11">
      <c r="K1989" s="1"/>
    </row>
    <row r="1990" spans="11:11">
      <c r="K1990" s="1"/>
    </row>
    <row r="1991" spans="11:11">
      <c r="K1991" s="1"/>
    </row>
    <row r="1992" spans="11:11">
      <c r="K1992" s="1"/>
    </row>
    <row r="1993" spans="11:11">
      <c r="K1993" s="1"/>
    </row>
    <row r="1994" spans="11:11">
      <c r="K1994" s="1"/>
    </row>
    <row r="1995" spans="11:11">
      <c r="K1995" s="1"/>
    </row>
    <row r="1996" spans="11:11">
      <c r="K1996" s="1"/>
    </row>
    <row r="1997" spans="11:11">
      <c r="K1997" s="1"/>
    </row>
    <row r="1998" spans="11:11">
      <c r="K1998" s="1"/>
    </row>
    <row r="1999" spans="11:11">
      <c r="K1999" s="1"/>
    </row>
    <row r="2000" spans="11:11">
      <c r="K2000" s="1"/>
    </row>
    <row r="2001" spans="11:11">
      <c r="K2001" s="1"/>
    </row>
    <row r="2002" spans="11:11">
      <c r="K2002" s="1"/>
    </row>
    <row r="2003" spans="11:11">
      <c r="K2003" s="1"/>
    </row>
    <row r="2004" spans="11:11">
      <c r="K2004" s="1"/>
    </row>
    <row r="2005" spans="11:11">
      <c r="K2005" s="1"/>
    </row>
    <row r="2006" spans="11:11">
      <c r="K2006" s="1"/>
    </row>
    <row r="2007" spans="11:11">
      <c r="K2007" s="1"/>
    </row>
    <row r="2008" spans="11:11">
      <c r="K2008" s="1"/>
    </row>
    <row r="2009" spans="11:11">
      <c r="K2009" s="1"/>
    </row>
    <row r="2010" spans="11:11">
      <c r="K2010" s="1"/>
    </row>
    <row r="2011" spans="11:11">
      <c r="K2011" s="1"/>
    </row>
    <row r="2012" spans="11:11">
      <c r="K2012" s="1"/>
    </row>
    <row r="2013" spans="11:11">
      <c r="K2013" s="1"/>
    </row>
    <row r="2014" spans="11:11">
      <c r="K2014" s="1"/>
    </row>
    <row r="2015" spans="11:11">
      <c r="K2015" s="1"/>
    </row>
    <row r="2016" spans="11:11">
      <c r="K2016" s="1"/>
    </row>
    <row r="2017" spans="11:11">
      <c r="K2017" s="1"/>
    </row>
    <row r="2018" spans="11:11">
      <c r="K2018" s="1"/>
    </row>
    <row r="2019" spans="11:11">
      <c r="K2019" s="1"/>
    </row>
    <row r="2020" spans="11:11">
      <c r="K2020" s="1"/>
    </row>
    <row r="2021" spans="11:11">
      <c r="K2021" s="1"/>
    </row>
    <row r="2022" spans="11:11">
      <c r="K2022" s="1"/>
    </row>
    <row r="2023" spans="11:11">
      <c r="K2023" s="1"/>
    </row>
    <row r="2024" spans="11:11">
      <c r="K2024" s="1"/>
    </row>
    <row r="2025" spans="11:11">
      <c r="K2025" s="1"/>
    </row>
    <row r="2026" spans="11:11">
      <c r="K2026" s="1"/>
    </row>
    <row r="2027" spans="11:11">
      <c r="K2027" s="1"/>
    </row>
    <row r="2028" spans="11:11">
      <c r="K2028" s="1"/>
    </row>
    <row r="2029" spans="11:11">
      <c r="K2029" s="1"/>
    </row>
    <row r="2030" spans="11:11">
      <c r="K2030" s="1"/>
    </row>
    <row r="2031" spans="11:11">
      <c r="K2031" s="1"/>
    </row>
    <row r="2032" spans="11:11">
      <c r="K2032" s="1"/>
    </row>
    <row r="2033" spans="11:11">
      <c r="K2033" s="1"/>
    </row>
    <row r="2034" spans="11:11">
      <c r="K2034" s="1"/>
    </row>
    <row r="2035" spans="11:11">
      <c r="K2035" s="1"/>
    </row>
    <row r="2036" spans="11:11">
      <c r="K2036" s="1"/>
    </row>
    <row r="2037" spans="11:11">
      <c r="K2037" s="1"/>
    </row>
    <row r="2038" spans="11:11">
      <c r="K2038" s="1"/>
    </row>
    <row r="2039" spans="11:11">
      <c r="K2039" s="1"/>
    </row>
    <row r="2040" spans="11:11">
      <c r="K2040" s="1"/>
    </row>
    <row r="2041" spans="11:11">
      <c r="K2041" s="1"/>
    </row>
    <row r="2042" spans="11:11">
      <c r="K2042" s="1"/>
    </row>
    <row r="2043" spans="11:11">
      <c r="K2043" s="1"/>
    </row>
    <row r="2044" spans="11:11">
      <c r="K2044" s="1"/>
    </row>
    <row r="2045" spans="11:11">
      <c r="K2045" s="1"/>
    </row>
    <row r="2046" spans="11:11">
      <c r="K2046" s="1"/>
    </row>
    <row r="2047" spans="11:11">
      <c r="K2047" s="1"/>
    </row>
    <row r="2048" spans="11:11">
      <c r="K2048" s="1"/>
    </row>
    <row r="2049" spans="11:11">
      <c r="K2049" s="1"/>
    </row>
    <row r="2050" spans="11:11">
      <c r="K2050" s="1"/>
    </row>
    <row r="2051" spans="11:11">
      <c r="K2051" s="1"/>
    </row>
    <row r="2052" spans="11:11">
      <c r="K2052" s="1"/>
    </row>
    <row r="2053" spans="11:11">
      <c r="K2053" s="1"/>
    </row>
    <row r="2054" spans="11:11">
      <c r="K2054" s="1"/>
    </row>
    <row r="2055" spans="11:11">
      <c r="K2055" s="1"/>
    </row>
    <row r="2056" spans="11:11">
      <c r="K2056" s="1"/>
    </row>
    <row r="2057" spans="11:11">
      <c r="K2057" s="1"/>
    </row>
    <row r="2058" spans="11:11">
      <c r="K2058" s="1"/>
    </row>
    <row r="2059" spans="11:11">
      <c r="K2059" s="1"/>
    </row>
    <row r="2060" spans="11:11">
      <c r="K2060" s="1"/>
    </row>
    <row r="2061" spans="11:11">
      <c r="K2061" s="1"/>
    </row>
    <row r="2062" spans="11:11">
      <c r="K2062" s="1"/>
    </row>
    <row r="2063" spans="11:11">
      <c r="K2063" s="1"/>
    </row>
    <row r="2064" spans="11:11">
      <c r="K2064" s="1"/>
    </row>
    <row r="2065" spans="11:11">
      <c r="K2065" s="1"/>
    </row>
    <row r="2066" spans="11:11">
      <c r="K2066" s="1"/>
    </row>
    <row r="2067" spans="11:11">
      <c r="K2067" s="1"/>
    </row>
    <row r="2068" spans="11:11">
      <c r="K2068" s="1"/>
    </row>
    <row r="2069" spans="11:11">
      <c r="K2069" s="1"/>
    </row>
    <row r="2070" spans="11:11">
      <c r="K2070" s="1"/>
    </row>
    <row r="2071" spans="11:11">
      <c r="K2071" s="1"/>
    </row>
    <row r="2072" spans="11:11">
      <c r="K2072" s="1"/>
    </row>
    <row r="2073" spans="11:11">
      <c r="K2073" s="1"/>
    </row>
    <row r="2074" spans="11:11">
      <c r="K2074" s="1"/>
    </row>
    <row r="2075" spans="11:11">
      <c r="K2075" s="1"/>
    </row>
    <row r="2076" spans="11:11">
      <c r="K2076" s="1"/>
    </row>
    <row r="2077" spans="11:11">
      <c r="K2077" s="1"/>
    </row>
    <row r="2078" spans="11:11">
      <c r="K2078" s="1"/>
    </row>
    <row r="2079" spans="11:11">
      <c r="K2079" s="1"/>
    </row>
    <row r="2080" spans="11:11">
      <c r="K2080" s="1"/>
    </row>
    <row r="2081" spans="11:11">
      <c r="K2081" s="1"/>
    </row>
    <row r="2082" spans="11:11">
      <c r="K2082" s="1"/>
    </row>
    <row r="2083" spans="11:11">
      <c r="K2083" s="1"/>
    </row>
    <row r="2084" spans="11:11">
      <c r="K2084" s="1"/>
    </row>
    <row r="2085" spans="11:11">
      <c r="K2085" s="1"/>
    </row>
    <row r="2086" spans="11:11">
      <c r="K2086" s="1"/>
    </row>
    <row r="2087" spans="11:11">
      <c r="K2087" s="1"/>
    </row>
    <row r="2088" spans="11:11">
      <c r="K2088" s="1"/>
    </row>
    <row r="2089" spans="11:11">
      <c r="K2089" s="1"/>
    </row>
    <row r="2090" spans="11:11">
      <c r="K2090" s="1"/>
    </row>
    <row r="2091" spans="11:11">
      <c r="K2091" s="1"/>
    </row>
    <row r="2092" spans="11:11">
      <c r="K2092" s="1"/>
    </row>
    <row r="2093" spans="11:11">
      <c r="K2093" s="1"/>
    </row>
    <row r="2094" spans="11:11">
      <c r="K2094" s="1"/>
    </row>
    <row r="2095" spans="11:11">
      <c r="K2095" s="1"/>
    </row>
    <row r="2096" spans="11:11">
      <c r="K2096" s="1"/>
    </row>
    <row r="2097" spans="11:11">
      <c r="K2097" s="1"/>
    </row>
    <row r="2098" spans="11:11">
      <c r="K2098" s="1"/>
    </row>
    <row r="2099" spans="11:11">
      <c r="K2099" s="1"/>
    </row>
    <row r="2100" spans="11:11">
      <c r="K2100" s="1"/>
    </row>
    <row r="2101" spans="11:11">
      <c r="K2101" s="1"/>
    </row>
    <row r="2102" spans="11:11">
      <c r="K2102" s="1"/>
    </row>
    <row r="2103" spans="11:11">
      <c r="K2103" s="1"/>
    </row>
    <row r="2104" spans="11:11">
      <c r="K2104" s="1"/>
    </row>
    <row r="2105" spans="11:11">
      <c r="K2105" s="1"/>
    </row>
    <row r="2106" spans="11:11">
      <c r="K2106" s="1"/>
    </row>
    <row r="2107" spans="11:11">
      <c r="K2107" s="1"/>
    </row>
    <row r="2108" spans="11:11">
      <c r="K2108" s="1"/>
    </row>
    <row r="2109" spans="11:11">
      <c r="K2109" s="1"/>
    </row>
    <row r="2110" spans="11:11">
      <c r="K2110" s="1"/>
    </row>
    <row r="2111" spans="11:11">
      <c r="K2111" s="1"/>
    </row>
    <row r="2112" spans="11:11">
      <c r="K2112" s="1"/>
    </row>
    <row r="2113" spans="11:11">
      <c r="K2113" s="1"/>
    </row>
    <row r="2114" spans="11:11">
      <c r="K2114" s="1"/>
    </row>
    <row r="2115" spans="11:11">
      <c r="K2115" s="1"/>
    </row>
    <row r="2116" spans="11:11">
      <c r="K2116" s="1"/>
    </row>
    <row r="2117" spans="11:11">
      <c r="K2117" s="1"/>
    </row>
    <row r="2118" spans="11:11">
      <c r="K2118" s="1"/>
    </row>
    <row r="2119" spans="11:11">
      <c r="K2119" s="1"/>
    </row>
    <row r="2120" spans="11:11">
      <c r="K2120" s="1"/>
    </row>
    <row r="2121" spans="11:11">
      <c r="K2121" s="1"/>
    </row>
    <row r="2122" spans="11:11">
      <c r="K2122" s="1"/>
    </row>
    <row r="2123" spans="11:11">
      <c r="K2123" s="1"/>
    </row>
    <row r="2124" spans="11:11">
      <c r="K2124" s="1"/>
    </row>
    <row r="2125" spans="11:11">
      <c r="K2125" s="1"/>
    </row>
    <row r="2126" spans="11:11">
      <c r="K2126" s="1"/>
    </row>
    <row r="2127" spans="11:11">
      <c r="K2127" s="1"/>
    </row>
    <row r="2128" spans="11:11">
      <c r="K2128" s="1"/>
    </row>
    <row r="2129" spans="11:11">
      <c r="K2129" s="1"/>
    </row>
    <row r="2130" spans="11:11">
      <c r="K2130" s="1"/>
    </row>
    <row r="2131" spans="11:11">
      <c r="K2131" s="1"/>
    </row>
    <row r="2132" spans="11:11">
      <c r="K2132" s="1"/>
    </row>
    <row r="2133" spans="11:11">
      <c r="K2133" s="1"/>
    </row>
    <row r="2134" spans="11:11">
      <c r="K2134" s="1"/>
    </row>
    <row r="2135" spans="11:11">
      <c r="K2135" s="1"/>
    </row>
    <row r="2136" spans="11:11">
      <c r="K2136" s="1"/>
    </row>
    <row r="2137" spans="11:11">
      <c r="K2137" s="1"/>
    </row>
    <row r="2138" spans="11:11">
      <c r="K2138" s="1"/>
    </row>
    <row r="2139" spans="11:11">
      <c r="K2139" s="1"/>
    </row>
    <row r="2140" spans="11:11">
      <c r="K2140" s="1"/>
    </row>
    <row r="2141" spans="11:11">
      <c r="K2141" s="1"/>
    </row>
    <row r="2142" spans="11:11">
      <c r="K2142" s="1"/>
    </row>
    <row r="2143" spans="11:11">
      <c r="K2143" s="1"/>
    </row>
    <row r="2144" spans="11:11">
      <c r="K2144" s="1"/>
    </row>
    <row r="2145" spans="11:11">
      <c r="K2145" s="1"/>
    </row>
    <row r="2146" spans="11:11">
      <c r="K2146" s="1"/>
    </row>
    <row r="2147" spans="11:11">
      <c r="K2147" s="1"/>
    </row>
    <row r="2148" spans="11:11">
      <c r="K2148" s="1"/>
    </row>
    <row r="2149" spans="11:11">
      <c r="K2149" s="1"/>
    </row>
    <row r="2150" spans="11:11">
      <c r="K2150" s="1"/>
    </row>
    <row r="2151" spans="11:11">
      <c r="K2151" s="1"/>
    </row>
    <row r="2152" spans="11:11">
      <c r="K2152" s="1"/>
    </row>
    <row r="2153" spans="11:11">
      <c r="K2153" s="1"/>
    </row>
    <row r="2154" spans="11:11">
      <c r="K2154" s="1"/>
    </row>
    <row r="2155" spans="11:11">
      <c r="K2155" s="1"/>
    </row>
    <row r="2156" spans="11:11">
      <c r="K2156" s="1"/>
    </row>
    <row r="2157" spans="11:11">
      <c r="K2157" s="1"/>
    </row>
    <row r="2158" spans="11:11">
      <c r="K2158" s="1"/>
    </row>
    <row r="2159" spans="11:11">
      <c r="K2159" s="1"/>
    </row>
    <row r="2160" spans="11:11">
      <c r="K2160" s="1"/>
    </row>
    <row r="2161" spans="11:11">
      <c r="K2161" s="1"/>
    </row>
    <row r="2162" spans="11:11">
      <c r="K2162" s="1"/>
    </row>
    <row r="2163" spans="11:11">
      <c r="K2163" s="1"/>
    </row>
    <row r="2164" spans="11:11">
      <c r="K2164" s="1"/>
    </row>
    <row r="2165" spans="11:11">
      <c r="K2165" s="1"/>
    </row>
    <row r="2166" spans="11:11">
      <c r="K2166" s="1"/>
    </row>
    <row r="2167" spans="11:11">
      <c r="K2167" s="1"/>
    </row>
    <row r="2168" spans="11:11">
      <c r="K2168" s="1"/>
    </row>
    <row r="2169" spans="11:11">
      <c r="K2169" s="1"/>
    </row>
    <row r="2170" spans="11:11">
      <c r="K2170" s="1"/>
    </row>
    <row r="2171" spans="11:11">
      <c r="K2171" s="1"/>
    </row>
    <row r="2172" spans="11:11">
      <c r="K2172" s="1"/>
    </row>
    <row r="2173" spans="11:11">
      <c r="K2173" s="1"/>
    </row>
    <row r="2174" spans="11:11">
      <c r="K2174" s="1"/>
    </row>
    <row r="2175" spans="11:11">
      <c r="K2175" s="1"/>
    </row>
    <row r="2176" spans="11:11">
      <c r="K2176" s="1"/>
    </row>
    <row r="2177" spans="11:11">
      <c r="K2177" s="1"/>
    </row>
    <row r="2178" spans="11:11">
      <c r="K2178" s="1"/>
    </row>
    <row r="2179" spans="11:11">
      <c r="K2179" s="1"/>
    </row>
    <row r="2180" spans="11:11">
      <c r="K2180" s="1"/>
    </row>
    <row r="2181" spans="11:11">
      <c r="K2181" s="1"/>
    </row>
    <row r="2182" spans="11:11">
      <c r="K2182" s="1"/>
    </row>
    <row r="2183" spans="11:11">
      <c r="K2183" s="1"/>
    </row>
    <row r="2184" spans="11:11">
      <c r="K2184" s="1"/>
    </row>
    <row r="2185" spans="11:11">
      <c r="K2185" s="1"/>
    </row>
    <row r="2186" spans="11:11">
      <c r="K2186" s="1"/>
    </row>
    <row r="2187" spans="11:11">
      <c r="K2187" s="1"/>
    </row>
    <row r="2188" spans="11:11">
      <c r="K2188" s="1"/>
    </row>
    <row r="2189" spans="11:11">
      <c r="K2189" s="1"/>
    </row>
    <row r="2190" spans="11:11">
      <c r="K2190" s="1"/>
    </row>
    <row r="2191" spans="11:11">
      <c r="K2191" s="1"/>
    </row>
    <row r="2192" spans="11:11">
      <c r="K2192" s="1"/>
    </row>
    <row r="2193" spans="11:11">
      <c r="K2193" s="1"/>
    </row>
    <row r="2194" spans="11:11">
      <c r="K2194" s="1"/>
    </row>
    <row r="2195" spans="11:11">
      <c r="K2195" s="1"/>
    </row>
    <row r="2196" spans="11:11">
      <c r="K2196" s="1"/>
    </row>
    <row r="2197" spans="11:11">
      <c r="K2197" s="1"/>
    </row>
    <row r="2198" spans="11:11">
      <c r="K2198" s="1"/>
    </row>
    <row r="2199" spans="11:11">
      <c r="K2199" s="1"/>
    </row>
    <row r="2200" spans="11:11">
      <c r="K2200" s="1"/>
    </row>
    <row r="2201" spans="11:11">
      <c r="K2201" s="1"/>
    </row>
    <row r="2202" spans="11:11">
      <c r="K2202" s="1"/>
    </row>
    <row r="2203" spans="11:11">
      <c r="K2203" s="1"/>
    </row>
    <row r="2204" spans="11:11">
      <c r="K2204" s="1"/>
    </row>
    <row r="2205" spans="11:11">
      <c r="K2205" s="1"/>
    </row>
    <row r="2206" spans="11:11">
      <c r="K2206" s="1"/>
    </row>
    <row r="2207" spans="11:11">
      <c r="K2207" s="1"/>
    </row>
    <row r="2208" spans="11:11">
      <c r="K2208" s="1"/>
    </row>
    <row r="2209" spans="11:11">
      <c r="K2209" s="1"/>
    </row>
    <row r="2210" spans="11:11">
      <c r="K2210" s="1"/>
    </row>
    <row r="2211" spans="11:11">
      <c r="K2211" s="1"/>
    </row>
    <row r="2212" spans="11:11">
      <c r="K2212" s="1"/>
    </row>
    <row r="2213" spans="11:11">
      <c r="K2213" s="1"/>
    </row>
    <row r="2214" spans="11:11">
      <c r="K2214" s="1"/>
    </row>
    <row r="2215" spans="11:11">
      <c r="K2215" s="1"/>
    </row>
    <row r="2216" spans="11:11">
      <c r="K2216" s="1"/>
    </row>
    <row r="2217" spans="11:11">
      <c r="K2217" s="1"/>
    </row>
    <row r="2218" spans="11:11">
      <c r="K2218" s="1"/>
    </row>
    <row r="2219" spans="11:11">
      <c r="K2219" s="1"/>
    </row>
    <row r="2220" spans="11:11">
      <c r="K2220" s="1"/>
    </row>
    <row r="2221" spans="11:11">
      <c r="K2221" s="1"/>
    </row>
    <row r="2222" spans="11:11">
      <c r="K2222" s="1"/>
    </row>
    <row r="2223" spans="11:11">
      <c r="K2223" s="1"/>
    </row>
    <row r="2224" spans="11:11">
      <c r="K2224" s="1"/>
    </row>
    <row r="2225" spans="11:11">
      <c r="K2225" s="1"/>
    </row>
    <row r="2226" spans="11:11">
      <c r="K2226" s="1"/>
    </row>
    <row r="2227" spans="11:11">
      <c r="K2227" s="1"/>
    </row>
    <row r="2228" spans="11:11">
      <c r="K2228" s="1"/>
    </row>
    <row r="2229" spans="11:11">
      <c r="K2229" s="1"/>
    </row>
    <row r="2230" spans="11:11">
      <c r="K2230" s="1"/>
    </row>
    <row r="2231" spans="11:11">
      <c r="K2231" s="1"/>
    </row>
    <row r="2232" spans="11:11">
      <c r="K2232" s="1"/>
    </row>
    <row r="2233" spans="11:11">
      <c r="K2233" s="1"/>
    </row>
    <row r="2234" spans="11:11">
      <c r="K2234" s="1"/>
    </row>
    <row r="2235" spans="11:11">
      <c r="K2235" s="1"/>
    </row>
    <row r="2236" spans="11:11">
      <c r="K2236" s="1"/>
    </row>
    <row r="2237" spans="11:11">
      <c r="K2237" s="1"/>
    </row>
    <row r="2238" spans="11:11">
      <c r="K2238" s="1"/>
    </row>
    <row r="2239" spans="11:11">
      <c r="K2239" s="1"/>
    </row>
    <row r="2240" spans="11:11">
      <c r="K2240" s="1"/>
    </row>
    <row r="2241" spans="11:11">
      <c r="K2241" s="1"/>
    </row>
    <row r="2242" spans="11:11">
      <c r="K2242" s="1"/>
    </row>
    <row r="2243" spans="11:11">
      <c r="K2243" s="1"/>
    </row>
    <row r="2244" spans="11:11">
      <c r="K2244" s="1"/>
    </row>
    <row r="2245" spans="11:11">
      <c r="K2245" s="1"/>
    </row>
    <row r="2246" spans="11:11">
      <c r="K2246" s="1"/>
    </row>
    <row r="2247" spans="11:11">
      <c r="K2247" s="1"/>
    </row>
    <row r="2248" spans="11:11">
      <c r="K2248" s="1"/>
    </row>
    <row r="2249" spans="11:11">
      <c r="K2249" s="1"/>
    </row>
    <row r="2250" spans="11:11">
      <c r="K2250" s="1"/>
    </row>
    <row r="2251" spans="11:11">
      <c r="K2251" s="1"/>
    </row>
    <row r="2252" spans="11:11">
      <c r="K2252" s="1"/>
    </row>
    <row r="2253" spans="11:11">
      <c r="K2253" s="1"/>
    </row>
    <row r="2254" spans="11:11">
      <c r="K2254" s="1"/>
    </row>
    <row r="2255" spans="11:11">
      <c r="K2255" s="1"/>
    </row>
    <row r="2256" spans="11:11">
      <c r="K2256" s="1"/>
    </row>
    <row r="2257" spans="11:11">
      <c r="K2257" s="1"/>
    </row>
    <row r="2258" spans="11:11">
      <c r="K2258" s="1"/>
    </row>
    <row r="2259" spans="11:11">
      <c r="K2259" s="1"/>
    </row>
    <row r="2260" spans="11:11">
      <c r="K2260" s="1"/>
    </row>
    <row r="2261" spans="11:11">
      <c r="K2261" s="1"/>
    </row>
    <row r="2262" spans="11:11">
      <c r="K2262" s="1"/>
    </row>
    <row r="2263" spans="11:11">
      <c r="K2263" s="1"/>
    </row>
    <row r="2264" spans="11:11">
      <c r="K2264" s="1"/>
    </row>
    <row r="2265" spans="11:11">
      <c r="K2265" s="1"/>
    </row>
    <row r="2266" spans="11:11">
      <c r="K2266" s="1"/>
    </row>
    <row r="2267" spans="11:11">
      <c r="K2267" s="1"/>
    </row>
    <row r="2268" spans="11:11">
      <c r="K2268" s="1"/>
    </row>
    <row r="2269" spans="11:11">
      <c r="K2269" s="1"/>
    </row>
    <row r="2270" spans="11:11">
      <c r="K2270" s="1"/>
    </row>
    <row r="2271" spans="11:11">
      <c r="K2271" s="1"/>
    </row>
    <row r="2272" spans="11:11">
      <c r="K2272" s="1"/>
    </row>
    <row r="2273" spans="11:11">
      <c r="K2273" s="1"/>
    </row>
    <row r="2274" spans="11:11">
      <c r="K2274" s="1"/>
    </row>
    <row r="2275" spans="11:11">
      <c r="K2275" s="1"/>
    </row>
    <row r="2276" spans="11:11">
      <c r="K2276" s="1"/>
    </row>
    <row r="2277" spans="11:11">
      <c r="K2277" s="1"/>
    </row>
    <row r="2278" spans="11:11">
      <c r="K2278" s="1"/>
    </row>
    <row r="2279" spans="11:11">
      <c r="K2279" s="1"/>
    </row>
    <row r="2280" spans="11:11">
      <c r="K2280" s="1"/>
    </row>
    <row r="2281" spans="11:11">
      <c r="K2281" s="1"/>
    </row>
    <row r="2282" spans="11:11">
      <c r="K2282" s="1"/>
    </row>
    <row r="2283" spans="11:11">
      <c r="K2283" s="1"/>
    </row>
    <row r="2284" spans="11:11">
      <c r="K2284" s="1"/>
    </row>
    <row r="2285" spans="11:11">
      <c r="K2285" s="1"/>
    </row>
    <row r="2286" spans="11:11">
      <c r="K2286" s="1"/>
    </row>
    <row r="2287" spans="11:11">
      <c r="K2287" s="1"/>
    </row>
    <row r="2288" spans="11:11">
      <c r="K2288" s="1"/>
    </row>
    <row r="2289" spans="11:11">
      <c r="K2289" s="1"/>
    </row>
    <row r="2290" spans="11:11">
      <c r="K2290" s="1"/>
    </row>
    <row r="2291" spans="11:11">
      <c r="K2291" s="1"/>
    </row>
    <row r="2292" spans="11:11">
      <c r="K2292" s="1"/>
    </row>
    <row r="2293" spans="11:11">
      <c r="K2293" s="1"/>
    </row>
    <row r="2294" spans="11:11">
      <c r="K2294" s="1"/>
    </row>
    <row r="2295" spans="11:11">
      <c r="K2295" s="1"/>
    </row>
    <row r="2296" spans="11:11">
      <c r="K2296" s="1"/>
    </row>
    <row r="2297" spans="11:11">
      <c r="K2297" s="1"/>
    </row>
    <row r="2298" spans="11:11">
      <c r="K2298" s="1"/>
    </row>
    <row r="2299" spans="11:11">
      <c r="K2299" s="1"/>
    </row>
    <row r="2300" spans="11:11">
      <c r="K2300" s="1"/>
    </row>
    <row r="2301" spans="11:11">
      <c r="K2301" s="1"/>
    </row>
    <row r="2302" spans="11:11">
      <c r="K2302" s="1"/>
    </row>
    <row r="2303" spans="11:11">
      <c r="K2303" s="1"/>
    </row>
    <row r="2304" spans="11:11">
      <c r="K2304" s="1"/>
    </row>
    <row r="2305" spans="11:11">
      <c r="K2305" s="1"/>
    </row>
    <row r="2306" spans="11:11">
      <c r="K2306" s="1"/>
    </row>
    <row r="2307" spans="11:11">
      <c r="K2307" s="1"/>
    </row>
    <row r="2308" spans="11:11">
      <c r="K2308" s="1"/>
    </row>
    <row r="2309" spans="11:11">
      <c r="K2309" s="1"/>
    </row>
    <row r="2310" spans="11:11">
      <c r="K2310" s="1"/>
    </row>
    <row r="2311" spans="11:11">
      <c r="K2311" s="1"/>
    </row>
    <row r="2312" spans="11:11">
      <c r="K2312" s="1"/>
    </row>
    <row r="2313" spans="11:11">
      <c r="K2313" s="1"/>
    </row>
    <row r="2314" spans="11:11">
      <c r="K2314" s="1"/>
    </row>
    <row r="2315" spans="11:11">
      <c r="K2315" s="1"/>
    </row>
    <row r="2316" spans="11:11">
      <c r="K2316" s="1"/>
    </row>
    <row r="2317" spans="11:11">
      <c r="K2317" s="1"/>
    </row>
    <row r="2318" spans="11:11">
      <c r="K2318" s="1"/>
    </row>
    <row r="2319" spans="11:11">
      <c r="K2319" s="1"/>
    </row>
    <row r="2320" spans="11:11">
      <c r="K2320" s="1"/>
    </row>
    <row r="2321" spans="11:11">
      <c r="K2321" s="1"/>
    </row>
    <row r="2322" spans="11:11">
      <c r="K2322" s="1"/>
    </row>
    <row r="2323" spans="11:11">
      <c r="K2323" s="1"/>
    </row>
    <row r="2324" spans="11:11">
      <c r="K2324" s="1"/>
    </row>
    <row r="2325" spans="11:11">
      <c r="K2325" s="1"/>
    </row>
    <row r="2326" spans="11:11">
      <c r="K2326" s="1"/>
    </row>
    <row r="2327" spans="11:11">
      <c r="K2327" s="1"/>
    </row>
    <row r="2328" spans="11:11">
      <c r="K2328" s="1"/>
    </row>
    <row r="2329" spans="11:11">
      <c r="K2329" s="1"/>
    </row>
    <row r="2330" spans="11:11">
      <c r="K2330" s="1"/>
    </row>
    <row r="2331" spans="11:11">
      <c r="K2331" s="1"/>
    </row>
    <row r="2332" spans="11:11">
      <c r="K2332" s="1"/>
    </row>
    <row r="2333" spans="11:11">
      <c r="K2333" s="1"/>
    </row>
    <row r="2334" spans="11:11">
      <c r="K2334" s="1"/>
    </row>
    <row r="2335" spans="11:11">
      <c r="K2335" s="1"/>
    </row>
    <row r="2336" spans="11:11">
      <c r="K2336" s="1"/>
    </row>
    <row r="2337" spans="11:11">
      <c r="K2337" s="1"/>
    </row>
    <row r="2338" spans="11:11">
      <c r="K2338" s="1"/>
    </row>
    <row r="2339" spans="11:11">
      <c r="K2339" s="1"/>
    </row>
    <row r="2340" spans="11:11">
      <c r="K2340" s="1"/>
    </row>
    <row r="2341" spans="11:11">
      <c r="K2341" s="1"/>
    </row>
    <row r="2342" spans="11:11">
      <c r="K2342" s="1"/>
    </row>
    <row r="2343" spans="11:11">
      <c r="K2343" s="1"/>
    </row>
    <row r="2344" spans="11:11">
      <c r="K2344" s="1"/>
    </row>
    <row r="2345" spans="11:11">
      <c r="K2345" s="1"/>
    </row>
    <row r="2346" spans="11:11">
      <c r="K2346" s="1"/>
    </row>
    <row r="2347" spans="11:11">
      <c r="K2347" s="1"/>
    </row>
    <row r="2348" spans="11:11">
      <c r="K2348" s="1"/>
    </row>
    <row r="2349" spans="11:11">
      <c r="K2349" s="1"/>
    </row>
    <row r="2350" spans="11:11">
      <c r="K2350" s="1"/>
    </row>
    <row r="2351" spans="11:11">
      <c r="K2351" s="1"/>
    </row>
    <row r="2352" spans="11:11">
      <c r="K2352" s="1"/>
    </row>
    <row r="2353" spans="11:11">
      <c r="K2353" s="1"/>
    </row>
    <row r="2354" spans="11:11">
      <c r="K2354" s="1"/>
    </row>
    <row r="2355" spans="11:11">
      <c r="K2355" s="1"/>
    </row>
    <row r="2356" spans="11:11">
      <c r="K2356" s="1"/>
    </row>
    <row r="2357" spans="11:11">
      <c r="K2357" s="1"/>
    </row>
    <row r="2358" spans="11:11">
      <c r="K2358" s="1"/>
    </row>
    <row r="2359" spans="11:11">
      <c r="K2359" s="1"/>
    </row>
    <row r="2360" spans="11:11">
      <c r="K2360" s="1"/>
    </row>
    <row r="2361" spans="11:11">
      <c r="K2361" s="1"/>
    </row>
    <row r="2362" spans="11:11">
      <c r="K2362" s="1"/>
    </row>
    <row r="2363" spans="11:11">
      <c r="K2363" s="1"/>
    </row>
    <row r="2364" spans="11:11">
      <c r="K2364" s="1"/>
    </row>
    <row r="2365" spans="11:11">
      <c r="K2365" s="1"/>
    </row>
    <row r="2366" spans="11:11">
      <c r="K2366" s="1"/>
    </row>
    <row r="2367" spans="11:11">
      <c r="K2367" s="1"/>
    </row>
    <row r="2368" spans="11:11">
      <c r="K2368" s="1"/>
    </row>
    <row r="2369" spans="11:11">
      <c r="K2369" s="1"/>
    </row>
    <row r="2370" spans="11:11">
      <c r="K2370" s="1"/>
    </row>
    <row r="2371" spans="11:11">
      <c r="K2371" s="1"/>
    </row>
    <row r="2372" spans="11:11">
      <c r="K2372" s="1"/>
    </row>
    <row r="2373" spans="11:11">
      <c r="K2373" s="1"/>
    </row>
    <row r="2374" spans="11:11">
      <c r="K2374" s="1"/>
    </row>
    <row r="2375" spans="11:11">
      <c r="K2375" s="1"/>
    </row>
    <row r="2376" spans="11:11">
      <c r="K2376" s="1"/>
    </row>
    <row r="2377" spans="11:11">
      <c r="K2377" s="1"/>
    </row>
    <row r="2378" spans="11:11">
      <c r="K2378" s="1"/>
    </row>
    <row r="2379" spans="11:11">
      <c r="K2379" s="1"/>
    </row>
    <row r="2380" spans="11:11">
      <c r="K2380" s="1"/>
    </row>
    <row r="2381" spans="11:11">
      <c r="K2381" s="1"/>
    </row>
    <row r="2382" spans="11:11">
      <c r="K2382" s="1"/>
    </row>
    <row r="2383" spans="11:11">
      <c r="K2383" s="1"/>
    </row>
    <row r="2384" spans="11:11">
      <c r="K2384" s="1"/>
    </row>
    <row r="2385" spans="11:11">
      <c r="K2385" s="1"/>
    </row>
    <row r="2386" spans="11:11">
      <c r="K2386" s="1"/>
    </row>
    <row r="2387" spans="11:11">
      <c r="K2387" s="1"/>
    </row>
    <row r="2388" spans="11:11">
      <c r="K2388" s="1"/>
    </row>
    <row r="2389" spans="11:11">
      <c r="K2389" s="1"/>
    </row>
    <row r="2390" spans="11:11">
      <c r="K2390" s="1"/>
    </row>
    <row r="2391" spans="11:11">
      <c r="K2391" s="1"/>
    </row>
    <row r="2392" spans="11:11">
      <c r="K2392" s="1"/>
    </row>
    <row r="2393" spans="11:11">
      <c r="K2393" s="1"/>
    </row>
    <row r="2394" spans="11:11">
      <c r="K2394" s="1"/>
    </row>
    <row r="2395" spans="11:11">
      <c r="K2395" s="1"/>
    </row>
    <row r="2396" spans="11:11">
      <c r="K2396" s="1"/>
    </row>
    <row r="2397" spans="11:11">
      <c r="K2397" s="1"/>
    </row>
    <row r="2398" spans="11:11">
      <c r="K2398" s="1"/>
    </row>
    <row r="2399" spans="11:11">
      <c r="K2399" s="1"/>
    </row>
    <row r="2400" spans="11:11">
      <c r="K2400" s="1"/>
    </row>
    <row r="2401" spans="11:11">
      <c r="K2401" s="1"/>
    </row>
    <row r="2402" spans="11:11">
      <c r="K2402" s="1"/>
    </row>
    <row r="2403" spans="11:11">
      <c r="K2403" s="1"/>
    </row>
    <row r="2404" spans="11:11">
      <c r="K2404" s="1"/>
    </row>
    <row r="2405" spans="11:11">
      <c r="K2405" s="1"/>
    </row>
    <row r="2406" spans="11:11">
      <c r="K2406" s="1"/>
    </row>
    <row r="2407" spans="11:11">
      <c r="K2407" s="1"/>
    </row>
    <row r="2408" spans="11:11">
      <c r="K2408" s="1"/>
    </row>
    <row r="2409" spans="11:11">
      <c r="K2409" s="1"/>
    </row>
    <row r="2410" spans="11:11">
      <c r="K2410" s="1"/>
    </row>
    <row r="2411" spans="11:11">
      <c r="K2411" s="1"/>
    </row>
    <row r="2412" spans="11:11">
      <c r="K2412" s="1"/>
    </row>
    <row r="2413" spans="11:11">
      <c r="K2413" s="1"/>
    </row>
    <row r="2414" spans="11:11">
      <c r="K2414" s="1"/>
    </row>
    <row r="2415" spans="11:11">
      <c r="K2415" s="1"/>
    </row>
    <row r="2416" spans="11:11">
      <c r="K2416" s="1"/>
    </row>
    <row r="2417" spans="11:11">
      <c r="K2417" s="1"/>
    </row>
    <row r="2418" spans="11:11">
      <c r="K2418" s="1"/>
    </row>
    <row r="2419" spans="11:11">
      <c r="K2419" s="1"/>
    </row>
    <row r="2420" spans="11:11">
      <c r="K2420" s="1"/>
    </row>
    <row r="2421" spans="11:11">
      <c r="K2421" s="1"/>
    </row>
    <row r="2422" spans="11:11">
      <c r="K2422" s="1"/>
    </row>
    <row r="2423" spans="11:11">
      <c r="K2423" s="1"/>
    </row>
    <row r="2424" spans="11:11">
      <c r="K2424" s="1"/>
    </row>
    <row r="2425" spans="11:11">
      <c r="K2425" s="1"/>
    </row>
    <row r="2426" spans="11:11">
      <c r="K2426" s="1"/>
    </row>
    <row r="2427" spans="11:11">
      <c r="K2427" s="1"/>
    </row>
    <row r="2428" spans="11:11">
      <c r="K2428" s="1"/>
    </row>
    <row r="2429" spans="11:11">
      <c r="K2429" s="1"/>
    </row>
    <row r="2430" spans="11:11">
      <c r="K2430" s="1"/>
    </row>
    <row r="2431" spans="11:11">
      <c r="K2431" s="1"/>
    </row>
    <row r="2432" spans="11:11">
      <c r="K2432" s="1"/>
    </row>
    <row r="2433" spans="11:11">
      <c r="K2433" s="1"/>
    </row>
    <row r="2434" spans="11:11">
      <c r="K2434" s="1"/>
    </row>
    <row r="2435" spans="11:11">
      <c r="K2435" s="1"/>
    </row>
    <row r="2436" spans="11:11">
      <c r="K2436" s="1"/>
    </row>
    <row r="2437" spans="11:11">
      <c r="K2437" s="1"/>
    </row>
    <row r="2438" spans="11:11">
      <c r="K2438" s="1"/>
    </row>
    <row r="2439" spans="11:11">
      <c r="K2439" s="1"/>
    </row>
    <row r="2440" spans="11:11">
      <c r="K2440" s="1"/>
    </row>
    <row r="2441" spans="11:11">
      <c r="K2441" s="1"/>
    </row>
    <row r="2442" spans="11:11">
      <c r="K2442" s="1"/>
    </row>
    <row r="2443" spans="11:11">
      <c r="K2443" s="1"/>
    </row>
    <row r="2444" spans="11:11">
      <c r="K2444" s="1"/>
    </row>
    <row r="2445" spans="11:11">
      <c r="K2445" s="1"/>
    </row>
    <row r="2446" spans="11:11">
      <c r="K2446" s="1"/>
    </row>
    <row r="2447" spans="11:11">
      <c r="K2447" s="1"/>
    </row>
    <row r="2448" spans="11:11">
      <c r="K2448" s="1"/>
    </row>
    <row r="2449" spans="11:11">
      <c r="K2449" s="1"/>
    </row>
    <row r="2450" spans="11:11">
      <c r="K2450" s="1"/>
    </row>
    <row r="2451" spans="11:11">
      <c r="K2451" s="1"/>
    </row>
    <row r="2452" spans="11:11">
      <c r="K2452" s="1"/>
    </row>
    <row r="2453" spans="11:11">
      <c r="K2453" s="1"/>
    </row>
    <row r="2454" spans="11:11">
      <c r="K2454" s="1"/>
    </row>
    <row r="2455" spans="11:11">
      <c r="K2455" s="1"/>
    </row>
    <row r="2456" spans="11:11">
      <c r="K2456" s="1"/>
    </row>
    <row r="2457" spans="11:11">
      <c r="K2457" s="1"/>
    </row>
    <row r="2458" spans="11:11">
      <c r="K2458" s="1"/>
    </row>
    <row r="2459" spans="11:11">
      <c r="K2459" s="1"/>
    </row>
    <row r="2460" spans="11:11">
      <c r="K2460" s="1"/>
    </row>
    <row r="2461" spans="11:11">
      <c r="K2461" s="1"/>
    </row>
    <row r="2462" spans="11:11">
      <c r="K2462" s="1"/>
    </row>
    <row r="2463" spans="11:11">
      <c r="K2463" s="1"/>
    </row>
    <row r="2464" spans="11:11">
      <c r="K2464" s="1"/>
    </row>
    <row r="2465" spans="11:11">
      <c r="K2465" s="1"/>
    </row>
    <row r="2466" spans="11:11">
      <c r="K2466" s="1"/>
    </row>
    <row r="2467" spans="11:11">
      <c r="K2467" s="1"/>
    </row>
    <row r="2468" spans="11:11">
      <c r="K2468" s="1"/>
    </row>
    <row r="2469" spans="11:11">
      <c r="K2469" s="1"/>
    </row>
    <row r="2470" spans="11:11">
      <c r="K2470" s="1"/>
    </row>
    <row r="2471" spans="11:11">
      <c r="K2471" s="1"/>
    </row>
    <row r="2472" spans="11:11">
      <c r="K2472" s="1"/>
    </row>
    <row r="2473" spans="11:11">
      <c r="K2473" s="1"/>
    </row>
    <row r="2474" spans="11:11">
      <c r="K2474" s="1"/>
    </row>
    <row r="2475" spans="11:11">
      <c r="K2475" s="1"/>
    </row>
    <row r="2476" spans="11:11">
      <c r="K2476" s="1"/>
    </row>
    <row r="2477" spans="11:11">
      <c r="K2477" s="1"/>
    </row>
    <row r="2478" spans="11:11">
      <c r="K2478" s="1"/>
    </row>
    <row r="2479" spans="11:11">
      <c r="K2479" s="1"/>
    </row>
    <row r="2480" spans="11:11">
      <c r="K2480" s="1"/>
    </row>
    <row r="2481" spans="11:11">
      <c r="K2481" s="1"/>
    </row>
    <row r="2482" spans="11:11">
      <c r="K2482" s="1"/>
    </row>
    <row r="2483" spans="11:11">
      <c r="K2483" s="1"/>
    </row>
    <row r="2484" spans="11:11">
      <c r="K2484" s="1"/>
    </row>
    <row r="2485" spans="11:11">
      <c r="K2485" s="1"/>
    </row>
    <row r="2486" spans="11:11">
      <c r="K2486" s="1"/>
    </row>
    <row r="2487" spans="11:11">
      <c r="K2487" s="1"/>
    </row>
    <row r="2488" spans="11:11">
      <c r="K2488" s="1"/>
    </row>
    <row r="2489" spans="11:11">
      <c r="K2489" s="1"/>
    </row>
    <row r="2490" spans="11:11">
      <c r="K2490" s="1"/>
    </row>
    <row r="2491" spans="11:11">
      <c r="K2491" s="1"/>
    </row>
    <row r="2492" spans="11:11">
      <c r="K2492" s="1"/>
    </row>
    <row r="2493" spans="11:11">
      <c r="K2493" s="1"/>
    </row>
    <row r="2494" spans="11:11">
      <c r="K2494" s="1"/>
    </row>
    <row r="2495" spans="11:11">
      <c r="K2495" s="1"/>
    </row>
    <row r="2496" spans="11:11">
      <c r="K2496" s="1"/>
    </row>
    <row r="2497" spans="11:11">
      <c r="K2497" s="1"/>
    </row>
    <row r="2498" spans="11:11">
      <c r="K2498" s="1"/>
    </row>
    <row r="2499" spans="11:11">
      <c r="K2499" s="1"/>
    </row>
    <row r="2500" spans="11:11">
      <c r="K2500" s="1"/>
    </row>
    <row r="2501" spans="11:11">
      <c r="K2501" s="1"/>
    </row>
    <row r="2502" spans="11:11">
      <c r="K2502" s="1"/>
    </row>
    <row r="2503" spans="11:11">
      <c r="K2503" s="1"/>
    </row>
    <row r="2504" spans="11:11">
      <c r="K2504" s="1"/>
    </row>
    <row r="2505" spans="11:11">
      <c r="K2505" s="1"/>
    </row>
    <row r="2506" spans="11:11">
      <c r="K2506" s="1"/>
    </row>
    <row r="2507" spans="11:11">
      <c r="K2507" s="1"/>
    </row>
    <row r="2508" spans="11:11">
      <c r="K2508" s="1"/>
    </row>
    <row r="2509" spans="11:11">
      <c r="K2509" s="1"/>
    </row>
    <row r="2510" spans="11:11">
      <c r="K2510" s="1"/>
    </row>
    <row r="2511" spans="11:11">
      <c r="K2511" s="1"/>
    </row>
    <row r="2512" spans="11:11">
      <c r="K2512" s="1"/>
    </row>
    <row r="2513" spans="11:11">
      <c r="K2513" s="1"/>
    </row>
    <row r="2514" spans="11:11">
      <c r="K2514" s="1"/>
    </row>
    <row r="2515" spans="11:11">
      <c r="K2515" s="1"/>
    </row>
    <row r="2516" spans="11:11">
      <c r="K2516" s="1"/>
    </row>
    <row r="2517" spans="11:11">
      <c r="K2517" s="1"/>
    </row>
    <row r="2518" spans="11:11">
      <c r="K2518" s="1"/>
    </row>
    <row r="2519" spans="11:11">
      <c r="K2519" s="1"/>
    </row>
    <row r="2520" spans="11:11">
      <c r="K2520" s="1"/>
    </row>
    <row r="2521" spans="11:11">
      <c r="K2521" s="1"/>
    </row>
    <row r="2522" spans="11:11">
      <c r="K2522" s="1"/>
    </row>
    <row r="2523" spans="11:11">
      <c r="K2523" s="1"/>
    </row>
    <row r="2524" spans="11:11">
      <c r="K2524" s="1"/>
    </row>
    <row r="2525" spans="11:11">
      <c r="K2525" s="1"/>
    </row>
    <row r="2526" spans="11:11">
      <c r="K2526" s="1"/>
    </row>
    <row r="2527" spans="11:11">
      <c r="K2527" s="1"/>
    </row>
    <row r="2528" spans="11:11">
      <c r="K2528" s="1"/>
    </row>
    <row r="2529" spans="11:11">
      <c r="K2529" s="1"/>
    </row>
    <row r="2530" spans="11:11">
      <c r="K2530" s="1"/>
    </row>
    <row r="2531" spans="11:11">
      <c r="K2531" s="1"/>
    </row>
    <row r="2532" spans="11:11">
      <c r="K2532" s="1"/>
    </row>
    <row r="2533" spans="11:11">
      <c r="K2533" s="1"/>
    </row>
    <row r="2534" spans="11:11">
      <c r="K2534" s="1"/>
    </row>
    <row r="2535" spans="11:11">
      <c r="K2535" s="1"/>
    </row>
    <row r="2536" spans="11:11">
      <c r="K2536" s="1"/>
    </row>
    <row r="2537" spans="11:11">
      <c r="K2537" s="1"/>
    </row>
    <row r="2538" spans="11:11">
      <c r="K2538" s="1"/>
    </row>
    <row r="2539" spans="11:11">
      <c r="K2539" s="1"/>
    </row>
    <row r="2540" spans="11:11">
      <c r="K2540" s="1"/>
    </row>
    <row r="2541" spans="11:11">
      <c r="K2541" s="1"/>
    </row>
    <row r="2542" spans="11:11">
      <c r="K2542" s="1"/>
    </row>
    <row r="2543" spans="11:11">
      <c r="K2543" s="1"/>
    </row>
    <row r="2544" spans="11:11">
      <c r="K2544" s="1"/>
    </row>
    <row r="2545" spans="11:11">
      <c r="K2545" s="1"/>
    </row>
    <row r="2546" spans="11:11">
      <c r="K2546" s="1"/>
    </row>
    <row r="2547" spans="11:11">
      <c r="K2547" s="1"/>
    </row>
    <row r="2548" spans="11:11">
      <c r="K2548" s="1"/>
    </row>
    <row r="2549" spans="11:11">
      <c r="K2549" s="1"/>
    </row>
    <row r="2550" spans="11:11">
      <c r="K2550" s="1"/>
    </row>
    <row r="2551" spans="11:11">
      <c r="K2551" s="1"/>
    </row>
    <row r="2552" spans="11:11">
      <c r="K2552" s="1"/>
    </row>
    <row r="2553" spans="11:11">
      <c r="K2553" s="1"/>
    </row>
    <row r="2554" spans="11:11">
      <c r="K2554" s="1"/>
    </row>
    <row r="2555" spans="11:11">
      <c r="K2555" s="1"/>
    </row>
    <row r="2556" spans="11:11">
      <c r="K2556" s="1"/>
    </row>
    <row r="2557" spans="11:11">
      <c r="K2557" s="1"/>
    </row>
    <row r="2558" spans="11:11">
      <c r="K2558" s="1"/>
    </row>
    <row r="2559" spans="11:11">
      <c r="K2559" s="1"/>
    </row>
    <row r="2560" spans="11:11">
      <c r="K2560" s="1"/>
    </row>
    <row r="2561" spans="11:11">
      <c r="K2561" s="1"/>
    </row>
    <row r="2562" spans="11:11">
      <c r="K2562" s="1"/>
    </row>
    <row r="2563" spans="11:11">
      <c r="K2563" s="1"/>
    </row>
    <row r="2564" spans="11:11">
      <c r="K2564" s="1"/>
    </row>
    <row r="2565" spans="11:11">
      <c r="K2565" s="1"/>
    </row>
    <row r="2566" spans="11:11">
      <c r="K2566" s="1"/>
    </row>
    <row r="2567" spans="11:11">
      <c r="K2567" s="1"/>
    </row>
    <row r="2568" spans="11:11">
      <c r="K2568" s="1"/>
    </row>
    <row r="2569" spans="11:11">
      <c r="K2569" s="1"/>
    </row>
    <row r="2570" spans="11:11">
      <c r="K2570" s="1"/>
    </row>
    <row r="2571" spans="11:11">
      <c r="K2571" s="1"/>
    </row>
    <row r="2572" spans="11:11">
      <c r="K2572" s="1"/>
    </row>
    <row r="2573" spans="11:11">
      <c r="K2573" s="1"/>
    </row>
    <row r="2574" spans="11:11">
      <c r="K2574" s="1"/>
    </row>
    <row r="2575" spans="11:11">
      <c r="K2575" s="1"/>
    </row>
    <row r="2576" spans="11:11">
      <c r="K2576" s="1"/>
    </row>
    <row r="2577" spans="11:11">
      <c r="K2577" s="1"/>
    </row>
    <row r="2578" spans="11:11">
      <c r="K2578" s="1"/>
    </row>
    <row r="2579" spans="11:11">
      <c r="K2579" s="1"/>
    </row>
    <row r="2580" spans="11:11">
      <c r="K2580" s="1"/>
    </row>
    <row r="2581" spans="11:11">
      <c r="K2581" s="1"/>
    </row>
    <row r="2582" spans="11:11">
      <c r="K2582" s="1"/>
    </row>
    <row r="2583" spans="11:11">
      <c r="K2583" s="1"/>
    </row>
    <row r="2584" spans="11:11">
      <c r="K2584" s="1"/>
    </row>
    <row r="2585" spans="11:11">
      <c r="K2585" s="1"/>
    </row>
    <row r="2586" spans="11:11">
      <c r="K2586" s="1"/>
    </row>
    <row r="2587" spans="11:11">
      <c r="K2587" s="1"/>
    </row>
    <row r="2588" spans="11:11">
      <c r="K2588" s="1"/>
    </row>
    <row r="2589" spans="11:11">
      <c r="K2589" s="1"/>
    </row>
    <row r="2590" spans="11:11">
      <c r="K2590" s="1"/>
    </row>
    <row r="2591" spans="11:11">
      <c r="K2591" s="1"/>
    </row>
    <row r="2592" spans="11:11">
      <c r="K2592" s="1"/>
    </row>
    <row r="2593" spans="11:11">
      <c r="K2593" s="1"/>
    </row>
    <row r="2594" spans="11:11">
      <c r="K2594" s="1"/>
    </row>
    <row r="2595" spans="11:11">
      <c r="K2595" s="1"/>
    </row>
    <row r="2596" spans="11:11">
      <c r="K2596" s="1"/>
    </row>
    <row r="2597" spans="11:11">
      <c r="K2597" s="1"/>
    </row>
    <row r="2598" spans="11:11">
      <c r="K2598" s="1"/>
    </row>
    <row r="2599" spans="11:11">
      <c r="K2599" s="1"/>
    </row>
    <row r="2600" spans="11:11">
      <c r="K2600" s="1"/>
    </row>
    <row r="2601" spans="11:11">
      <c r="K2601" s="1"/>
    </row>
    <row r="2602" spans="11:11">
      <c r="K2602" s="1"/>
    </row>
    <row r="2603" spans="11:11">
      <c r="K2603" s="1"/>
    </row>
    <row r="2604" spans="11:11">
      <c r="K2604" s="1"/>
    </row>
    <row r="2605" spans="11:11">
      <c r="K2605" s="1"/>
    </row>
    <row r="2606" spans="11:11">
      <c r="K2606" s="1"/>
    </row>
    <row r="2607" spans="11:11">
      <c r="K2607" s="1"/>
    </row>
    <row r="2608" spans="11:11">
      <c r="K2608" s="1"/>
    </row>
    <row r="2609" spans="11:11">
      <c r="K2609" s="1"/>
    </row>
    <row r="2610" spans="11:11">
      <c r="K2610" s="1"/>
    </row>
    <row r="2611" spans="11:11">
      <c r="K2611" s="1"/>
    </row>
    <row r="2612" spans="11:11">
      <c r="K2612" s="1"/>
    </row>
    <row r="2613" spans="11:11">
      <c r="K2613" s="1"/>
    </row>
    <row r="2614" spans="11:11">
      <c r="K2614" s="1"/>
    </row>
    <row r="2615" spans="11:11">
      <c r="K2615" s="1"/>
    </row>
    <row r="2616" spans="11:11">
      <c r="K2616" s="1"/>
    </row>
    <row r="2617" spans="11:11">
      <c r="K2617" s="1"/>
    </row>
    <row r="2618" spans="11:11">
      <c r="K2618" s="1"/>
    </row>
    <row r="2619" spans="11:11">
      <c r="K2619" s="1"/>
    </row>
    <row r="2620" spans="11:11">
      <c r="K2620" s="1"/>
    </row>
    <row r="2621" spans="11:11">
      <c r="K2621" s="1"/>
    </row>
    <row r="2622" spans="11:11">
      <c r="K2622" s="1"/>
    </row>
    <row r="2623" spans="11:11">
      <c r="K2623" s="1"/>
    </row>
    <row r="2624" spans="11:11">
      <c r="K2624" s="1"/>
    </row>
    <row r="2625" spans="11:11">
      <c r="K2625" s="1"/>
    </row>
    <row r="2626" spans="11:11">
      <c r="K2626" s="1"/>
    </row>
    <row r="2627" spans="11:11">
      <c r="K2627" s="1"/>
    </row>
    <row r="2628" spans="11:11">
      <c r="K2628" s="1"/>
    </row>
    <row r="2629" spans="11:11">
      <c r="K2629" s="1"/>
    </row>
    <row r="2630" spans="11:11">
      <c r="K2630" s="1"/>
    </row>
    <row r="2631" spans="11:11">
      <c r="K2631" s="1"/>
    </row>
    <row r="2632" spans="11:11">
      <c r="K2632" s="1"/>
    </row>
    <row r="2633" spans="11:11">
      <c r="K2633" s="1"/>
    </row>
    <row r="2634" spans="11:11">
      <c r="K2634" s="1"/>
    </row>
    <row r="2635" spans="11:11">
      <c r="K2635" s="1"/>
    </row>
    <row r="2636" spans="11:11">
      <c r="K2636" s="1"/>
    </row>
    <row r="2637" spans="11:11">
      <c r="K2637" s="1"/>
    </row>
    <row r="2638" spans="11:11">
      <c r="K2638" s="1"/>
    </row>
    <row r="2639" spans="11:11">
      <c r="K2639" s="1"/>
    </row>
    <row r="2640" spans="11:11">
      <c r="K2640" s="1"/>
    </row>
    <row r="2641" spans="11:11">
      <c r="K2641" s="1"/>
    </row>
    <row r="2642" spans="11:11">
      <c r="K2642" s="1"/>
    </row>
    <row r="2643" spans="11:11">
      <c r="K2643" s="1"/>
    </row>
    <row r="2644" spans="11:11">
      <c r="K2644" s="1"/>
    </row>
    <row r="2645" spans="11:11">
      <c r="K2645" s="1"/>
    </row>
    <row r="2646" spans="11:11">
      <c r="K2646" s="1"/>
    </row>
    <row r="2647" spans="11:11">
      <c r="K2647" s="1"/>
    </row>
    <row r="2648" spans="11:11">
      <c r="K2648" s="1"/>
    </row>
    <row r="2649" spans="11:11">
      <c r="K2649" s="1"/>
    </row>
    <row r="2650" spans="11:11">
      <c r="K2650" s="1"/>
    </row>
    <row r="2651" spans="11:11">
      <c r="K2651" s="1"/>
    </row>
    <row r="2652" spans="11:11">
      <c r="K2652" s="1"/>
    </row>
    <row r="2653" spans="11:11">
      <c r="K2653" s="1"/>
    </row>
    <row r="2654" spans="11:11">
      <c r="K2654" s="1"/>
    </row>
    <row r="2655" spans="11:11">
      <c r="K2655" s="1"/>
    </row>
    <row r="2656" spans="11:11">
      <c r="K2656" s="1"/>
    </row>
    <row r="2657" spans="11:11">
      <c r="K2657" s="1"/>
    </row>
    <row r="2658" spans="11:11">
      <c r="K2658" s="1"/>
    </row>
    <row r="2659" spans="11:11">
      <c r="K2659" s="1"/>
    </row>
    <row r="2660" spans="11:11">
      <c r="K2660" s="1"/>
    </row>
    <row r="2661" spans="11:11">
      <c r="K2661" s="1"/>
    </row>
    <row r="2662" spans="11:11">
      <c r="K2662" s="1"/>
    </row>
    <row r="2663" spans="11:11">
      <c r="K2663" s="1"/>
    </row>
    <row r="2664" spans="11:11">
      <c r="K2664" s="1"/>
    </row>
    <row r="2665" spans="11:11">
      <c r="K2665" s="1"/>
    </row>
    <row r="2666" spans="11:11">
      <c r="K2666" s="1"/>
    </row>
    <row r="2667" spans="11:11">
      <c r="K2667" s="1"/>
    </row>
    <row r="2668" spans="11:11">
      <c r="K2668" s="1"/>
    </row>
    <row r="2669" spans="11:11">
      <c r="K2669" s="1"/>
    </row>
    <row r="2670" spans="11:11">
      <c r="K2670" s="1"/>
    </row>
    <row r="2671" spans="11:11">
      <c r="K2671" s="1"/>
    </row>
    <row r="2672" spans="11:11">
      <c r="K2672" s="1"/>
    </row>
    <row r="2673" spans="11:11">
      <c r="K2673" s="1"/>
    </row>
    <row r="2674" spans="11:11">
      <c r="K2674" s="1"/>
    </row>
    <row r="2675" spans="11:11">
      <c r="K2675" s="1"/>
    </row>
    <row r="2676" spans="11:11">
      <c r="K2676" s="1"/>
    </row>
    <row r="2677" spans="11:11">
      <c r="K2677" s="1"/>
    </row>
    <row r="2678" spans="11:11">
      <c r="K2678" s="1"/>
    </row>
    <row r="2679" spans="11:11">
      <c r="K2679" s="1"/>
    </row>
    <row r="2680" spans="11:11">
      <c r="K2680" s="1"/>
    </row>
    <row r="2681" spans="11:11">
      <c r="K2681" s="1"/>
    </row>
    <row r="2682" spans="11:11">
      <c r="K2682" s="1"/>
    </row>
    <row r="2683" spans="11:11">
      <c r="K2683" s="1"/>
    </row>
    <row r="2684" spans="11:11">
      <c r="K2684" s="1"/>
    </row>
    <row r="2685" spans="11:11">
      <c r="K2685" s="1"/>
    </row>
    <row r="2686" spans="11:11">
      <c r="K2686" s="1"/>
    </row>
    <row r="2687" spans="11:11">
      <c r="K2687" s="1"/>
    </row>
    <row r="2688" spans="11:11">
      <c r="K2688" s="1"/>
    </row>
    <row r="2689" spans="11:11">
      <c r="K2689" s="1"/>
    </row>
    <row r="2690" spans="11:11">
      <c r="K2690" s="1"/>
    </row>
    <row r="2691" spans="11:11">
      <c r="K2691" s="1"/>
    </row>
    <row r="2692" spans="11:11">
      <c r="K2692" s="1"/>
    </row>
    <row r="2693" spans="11:11">
      <c r="K2693" s="1"/>
    </row>
    <row r="2694" spans="11:11">
      <c r="K2694" s="1"/>
    </row>
    <row r="2695" spans="11:11">
      <c r="K2695" s="1"/>
    </row>
    <row r="2696" spans="11:11">
      <c r="K2696" s="1"/>
    </row>
    <row r="2697" spans="11:11">
      <c r="K2697" s="1"/>
    </row>
    <row r="2698" spans="11:11">
      <c r="K2698" s="1"/>
    </row>
    <row r="2699" spans="11:11">
      <c r="K2699" s="1"/>
    </row>
    <row r="2700" spans="11:11">
      <c r="K2700" s="1"/>
    </row>
    <row r="2701" spans="11:11">
      <c r="K2701" s="1"/>
    </row>
    <row r="2702" spans="11:11">
      <c r="K2702" s="1"/>
    </row>
    <row r="2703" spans="11:11">
      <c r="K2703" s="1"/>
    </row>
    <row r="2704" spans="11:11">
      <c r="K2704" s="1"/>
    </row>
    <row r="2705" spans="11:11">
      <c r="K2705" s="1"/>
    </row>
    <row r="2706" spans="11:11">
      <c r="K2706" s="1"/>
    </row>
    <row r="2707" spans="11:11">
      <c r="K2707" s="1"/>
    </row>
    <row r="2708" spans="11:11">
      <c r="K2708" s="1"/>
    </row>
    <row r="2709" spans="11:11">
      <c r="K2709" s="1"/>
    </row>
    <row r="2710" spans="11:11">
      <c r="K2710" s="1"/>
    </row>
    <row r="2711" spans="11:11">
      <c r="K2711" s="1"/>
    </row>
    <row r="2712" spans="11:11">
      <c r="K2712" s="1"/>
    </row>
    <row r="2713" spans="11:11">
      <c r="K2713" s="1"/>
    </row>
    <row r="2714" spans="11:11">
      <c r="K2714" s="1"/>
    </row>
    <row r="2715" spans="11:11">
      <c r="K2715" s="1"/>
    </row>
    <row r="2716" spans="11:11">
      <c r="K2716" s="1"/>
    </row>
    <row r="2717" spans="11:11">
      <c r="K2717" s="1"/>
    </row>
    <row r="2718" spans="11:11">
      <c r="K2718" s="1"/>
    </row>
    <row r="2719" spans="11:11">
      <c r="K2719" s="1"/>
    </row>
    <row r="2720" spans="11:11">
      <c r="K2720" s="1"/>
    </row>
    <row r="2721" spans="11:11">
      <c r="K2721" s="1"/>
    </row>
    <row r="2722" spans="11:11">
      <c r="K2722" s="1"/>
    </row>
    <row r="2723" spans="11:11">
      <c r="K2723" s="1"/>
    </row>
    <row r="2724" spans="11:11">
      <c r="K2724" s="1"/>
    </row>
    <row r="2725" spans="11:11">
      <c r="K2725" s="1"/>
    </row>
    <row r="2726" spans="11:11">
      <c r="K2726" s="1"/>
    </row>
    <row r="2727" spans="11:11">
      <c r="K2727" s="1"/>
    </row>
    <row r="2728" spans="11:11">
      <c r="K2728" s="1"/>
    </row>
    <row r="2729" spans="11:11">
      <c r="K2729" s="1"/>
    </row>
    <row r="2730" spans="11:11">
      <c r="K2730" s="1"/>
    </row>
    <row r="2731" spans="11:11">
      <c r="K2731" s="1"/>
    </row>
    <row r="2732" spans="11:11">
      <c r="K2732" s="1"/>
    </row>
    <row r="2733" spans="11:11">
      <c r="K2733" s="1"/>
    </row>
    <row r="2734" spans="11:11">
      <c r="K2734" s="1"/>
    </row>
    <row r="2735" spans="11:11">
      <c r="K2735" s="1"/>
    </row>
    <row r="2736" spans="11:11">
      <c r="K2736" s="1"/>
    </row>
    <row r="2737" spans="11:11">
      <c r="K2737" s="1"/>
    </row>
    <row r="2738" spans="11:11">
      <c r="K2738" s="1"/>
    </row>
    <row r="2739" spans="11:11">
      <c r="K2739" s="1"/>
    </row>
    <row r="2740" spans="11:11">
      <c r="K2740" s="1"/>
    </row>
    <row r="2741" spans="11:11">
      <c r="K2741" s="1"/>
    </row>
    <row r="2742" spans="11:11">
      <c r="K2742" s="1"/>
    </row>
    <row r="2743" spans="11:11">
      <c r="K2743" s="1"/>
    </row>
    <row r="2744" spans="11:11">
      <c r="K2744" s="1"/>
    </row>
    <row r="2745" spans="11:11">
      <c r="K2745" s="1"/>
    </row>
    <row r="2746" spans="11:11">
      <c r="K2746" s="1"/>
    </row>
    <row r="2747" spans="11:11">
      <c r="K2747" s="1"/>
    </row>
    <row r="2748" spans="11:11">
      <c r="K2748" s="1"/>
    </row>
    <row r="2749" spans="11:11">
      <c r="K2749" s="1"/>
    </row>
    <row r="2750" spans="11:11">
      <c r="K2750" s="1"/>
    </row>
    <row r="2751" spans="11:11">
      <c r="K2751" s="1"/>
    </row>
    <row r="2752" spans="11:11">
      <c r="K2752" s="1"/>
    </row>
    <row r="2753" spans="11:11">
      <c r="K2753" s="1"/>
    </row>
    <row r="2754" spans="11:11">
      <c r="K2754" s="1"/>
    </row>
    <row r="2755" spans="11:11">
      <c r="K2755" s="1"/>
    </row>
    <row r="2756" spans="11:11">
      <c r="K2756" s="1"/>
    </row>
    <row r="2757" spans="11:11">
      <c r="K2757" s="1"/>
    </row>
    <row r="2758" spans="11:11">
      <c r="K2758" s="1"/>
    </row>
    <row r="2759" spans="11:11">
      <c r="K2759" s="1"/>
    </row>
    <row r="2760" spans="11:11">
      <c r="K2760" s="1"/>
    </row>
    <row r="2761" spans="11:11">
      <c r="K2761" s="1"/>
    </row>
    <row r="2762" spans="11:11">
      <c r="K2762" s="1"/>
    </row>
    <row r="2763" spans="11:11">
      <c r="K2763" s="1"/>
    </row>
    <row r="2764" spans="11:11">
      <c r="K2764" s="1"/>
    </row>
    <row r="2765" spans="11:11">
      <c r="K2765" s="1"/>
    </row>
    <row r="2766" spans="11:11">
      <c r="K2766" s="1"/>
    </row>
    <row r="2767" spans="11:11">
      <c r="K2767" s="1"/>
    </row>
    <row r="2768" spans="11:11">
      <c r="K2768" s="1"/>
    </row>
    <row r="2769" spans="11:11">
      <c r="K2769" s="1"/>
    </row>
    <row r="2770" spans="11:11">
      <c r="K2770" s="1"/>
    </row>
    <row r="2771" spans="11:11">
      <c r="K2771" s="1"/>
    </row>
    <row r="2772" spans="11:11">
      <c r="K2772" s="1"/>
    </row>
    <row r="2773" spans="11:11">
      <c r="K2773" s="1"/>
    </row>
    <row r="2774" spans="11:11">
      <c r="K2774" s="1"/>
    </row>
    <row r="2775" spans="11:11">
      <c r="K2775" s="1"/>
    </row>
    <row r="2776" spans="11:11">
      <c r="K2776" s="1"/>
    </row>
    <row r="2777" spans="11:11">
      <c r="K2777" s="1"/>
    </row>
    <row r="2778" spans="11:11">
      <c r="K2778" s="1"/>
    </row>
    <row r="2779" spans="11:11">
      <c r="K2779" s="1"/>
    </row>
    <row r="2780" spans="11:11">
      <c r="K2780" s="1"/>
    </row>
    <row r="2781" spans="11:11">
      <c r="K2781" s="1"/>
    </row>
    <row r="2782" spans="11:11">
      <c r="K2782" s="1"/>
    </row>
    <row r="2783" spans="11:11">
      <c r="K2783" s="1"/>
    </row>
    <row r="2784" spans="11:11">
      <c r="K2784" s="1"/>
    </row>
    <row r="2785" spans="11:11">
      <c r="K2785" s="1"/>
    </row>
    <row r="2786" spans="11:11">
      <c r="K2786" s="1"/>
    </row>
    <row r="2787" spans="11:11">
      <c r="K2787" s="1"/>
    </row>
    <row r="2788" spans="11:11">
      <c r="K2788" s="1"/>
    </row>
    <row r="2789" spans="11:11">
      <c r="K2789" s="1"/>
    </row>
    <row r="2790" spans="11:11">
      <c r="K2790" s="1"/>
    </row>
    <row r="2791" spans="11:11">
      <c r="K2791" s="1"/>
    </row>
    <row r="2792" spans="11:11">
      <c r="K2792" s="1"/>
    </row>
    <row r="2793" spans="11:11">
      <c r="K2793" s="1"/>
    </row>
    <row r="2794" spans="11:11">
      <c r="K2794" s="1"/>
    </row>
    <row r="2795" spans="11:11">
      <c r="K2795" s="1"/>
    </row>
    <row r="2796" spans="11:11">
      <c r="K2796" s="1"/>
    </row>
    <row r="2797" spans="11:11">
      <c r="K2797" s="1"/>
    </row>
    <row r="2798" spans="11:11">
      <c r="K2798" s="1"/>
    </row>
    <row r="2799" spans="11:11">
      <c r="K2799" s="1"/>
    </row>
    <row r="2800" spans="11:11">
      <c r="K2800" s="1"/>
    </row>
    <row r="2801" spans="11:11">
      <c r="K2801" s="1"/>
    </row>
    <row r="2802" spans="11:11">
      <c r="K2802" s="1"/>
    </row>
    <row r="2803" spans="11:11">
      <c r="K2803" s="1"/>
    </row>
    <row r="2804" spans="11:11">
      <c r="K2804" s="1"/>
    </row>
    <row r="2805" spans="11:11">
      <c r="K2805" s="1"/>
    </row>
    <row r="2806" spans="11:11">
      <c r="K2806" s="1"/>
    </row>
    <row r="2807" spans="11:11">
      <c r="K2807" s="1"/>
    </row>
    <row r="2808" spans="11:11">
      <c r="K2808" s="1"/>
    </row>
    <row r="2809" spans="11:11">
      <c r="K2809" s="1"/>
    </row>
    <row r="2810" spans="11:11">
      <c r="K2810" s="1"/>
    </row>
    <row r="2811" spans="11:11">
      <c r="K2811" s="1"/>
    </row>
    <row r="2812" spans="11:11">
      <c r="K2812" s="1"/>
    </row>
    <row r="2813" spans="11:11">
      <c r="K2813" s="1"/>
    </row>
    <row r="2814" spans="11:11">
      <c r="K2814" s="1"/>
    </row>
    <row r="2815" spans="11:11">
      <c r="K2815" s="1"/>
    </row>
    <row r="2816" spans="11:11">
      <c r="K2816" s="1"/>
    </row>
    <row r="2817" spans="11:11">
      <c r="K2817" s="1"/>
    </row>
    <row r="2818" spans="11:11">
      <c r="K2818" s="1"/>
    </row>
    <row r="2819" spans="11:11">
      <c r="K2819" s="1"/>
    </row>
    <row r="2820" spans="11:11">
      <c r="K2820" s="1"/>
    </row>
    <row r="2821" spans="11:11">
      <c r="K2821" s="1"/>
    </row>
    <row r="2822" spans="11:11">
      <c r="K2822" s="1"/>
    </row>
    <row r="2823" spans="11:11">
      <c r="K2823" s="1"/>
    </row>
    <row r="2824" spans="11:11">
      <c r="K2824" s="1"/>
    </row>
    <row r="2825" spans="11:11">
      <c r="K2825" s="1"/>
    </row>
    <row r="2826" spans="11:11">
      <c r="K2826" s="1"/>
    </row>
    <row r="2827" spans="11:11">
      <c r="K2827" s="1"/>
    </row>
    <row r="2828" spans="11:11">
      <c r="K2828" s="1"/>
    </row>
    <row r="2829" spans="11:11">
      <c r="K2829" s="1"/>
    </row>
    <row r="2830" spans="11:11">
      <c r="K2830" s="1"/>
    </row>
    <row r="2831" spans="11:11">
      <c r="K2831" s="1"/>
    </row>
    <row r="2832" spans="11:11">
      <c r="K2832" s="1"/>
    </row>
    <row r="2833" spans="11:11">
      <c r="K2833" s="1"/>
    </row>
    <row r="2834" spans="11:11">
      <c r="K2834" s="1"/>
    </row>
    <row r="2835" spans="11:11">
      <c r="K2835" s="1"/>
    </row>
    <row r="2836" spans="11:11">
      <c r="K2836" s="1"/>
    </row>
    <row r="2837" spans="11:11">
      <c r="K2837" s="1"/>
    </row>
    <row r="2838" spans="11:11">
      <c r="K2838" s="1"/>
    </row>
    <row r="2839" spans="11:11">
      <c r="K2839" s="1"/>
    </row>
    <row r="2840" spans="11:11">
      <c r="K2840" s="1"/>
    </row>
    <row r="2841" spans="11:11">
      <c r="K2841" s="1"/>
    </row>
    <row r="2842" spans="11:11">
      <c r="K2842" s="1"/>
    </row>
    <row r="2843" spans="11:11">
      <c r="K2843" s="1"/>
    </row>
    <row r="2844" spans="11:11">
      <c r="K2844" s="1"/>
    </row>
    <row r="2845" spans="11:11">
      <c r="K2845" s="1"/>
    </row>
    <row r="2846" spans="11:11">
      <c r="K2846" s="1"/>
    </row>
    <row r="2847" spans="11:11">
      <c r="K2847" s="1"/>
    </row>
    <row r="2848" spans="11:11">
      <c r="K2848" s="1"/>
    </row>
    <row r="2849" spans="11:11">
      <c r="K2849" s="1"/>
    </row>
    <row r="2850" spans="11:11">
      <c r="K2850" s="1"/>
    </row>
    <row r="2851" spans="11:11">
      <c r="K2851" s="1"/>
    </row>
    <row r="2852" spans="11:11">
      <c r="K2852" s="1"/>
    </row>
    <row r="2853" spans="11:11">
      <c r="K2853" s="1"/>
    </row>
    <row r="2854" spans="11:11">
      <c r="K2854" s="1"/>
    </row>
    <row r="2855" spans="11:11">
      <c r="K2855" s="1"/>
    </row>
    <row r="2856" spans="11:11">
      <c r="K2856" s="1"/>
    </row>
    <row r="2857" spans="11:11">
      <c r="K2857" s="1"/>
    </row>
    <row r="2858" spans="11:11">
      <c r="K2858" s="1"/>
    </row>
    <row r="2859" spans="11:11">
      <c r="K2859" s="1"/>
    </row>
    <row r="2860" spans="11:11">
      <c r="K2860" s="1"/>
    </row>
    <row r="2861" spans="11:11">
      <c r="K2861" s="1"/>
    </row>
    <row r="2862" spans="11:11">
      <c r="K2862" s="1"/>
    </row>
    <row r="2863" spans="11:11">
      <c r="K2863" s="1"/>
    </row>
    <row r="2864" spans="11:11">
      <c r="K2864" s="1"/>
    </row>
    <row r="2865" spans="11:11">
      <c r="K2865" s="1"/>
    </row>
    <row r="2866" spans="11:11">
      <c r="K2866" s="1"/>
    </row>
    <row r="2867" spans="11:11">
      <c r="K2867" s="1"/>
    </row>
    <row r="2868" spans="11:11">
      <c r="K2868" s="1"/>
    </row>
    <row r="2869" spans="11:11">
      <c r="K2869" s="1"/>
    </row>
    <row r="2870" spans="11:11">
      <c r="K2870" s="1"/>
    </row>
    <row r="2871" spans="11:11">
      <c r="K2871" s="1"/>
    </row>
    <row r="2872" spans="11:11">
      <c r="K2872" s="1"/>
    </row>
    <row r="2873" spans="11:11">
      <c r="K2873" s="1"/>
    </row>
    <row r="2874" spans="11:11">
      <c r="K2874" s="1"/>
    </row>
    <row r="2875" spans="11:11">
      <c r="K2875" s="1"/>
    </row>
    <row r="2876" spans="11:11">
      <c r="K2876" s="1"/>
    </row>
    <row r="2877" spans="11:11">
      <c r="K2877" s="1"/>
    </row>
    <row r="2878" spans="11:11">
      <c r="K2878" s="1"/>
    </row>
    <row r="2879" spans="11:11">
      <c r="K2879" s="1"/>
    </row>
    <row r="2880" spans="11:11">
      <c r="K2880" s="1"/>
    </row>
    <row r="2881" spans="11:11">
      <c r="K2881" s="1"/>
    </row>
    <row r="2882" spans="11:11">
      <c r="K2882" s="1"/>
    </row>
    <row r="2883" spans="11:11">
      <c r="K2883" s="1"/>
    </row>
    <row r="2884" spans="11:11">
      <c r="K2884" s="1"/>
    </row>
    <row r="2885" spans="11:11">
      <c r="K2885" s="1"/>
    </row>
    <row r="2886" spans="11:11">
      <c r="K2886" s="1"/>
    </row>
    <row r="2887" spans="11:11">
      <c r="K2887" s="1"/>
    </row>
    <row r="2888" spans="11:11">
      <c r="K2888" s="1"/>
    </row>
    <row r="2889" spans="11:11">
      <c r="K2889" s="1"/>
    </row>
    <row r="2890" spans="11:11">
      <c r="K2890" s="1"/>
    </row>
    <row r="2891" spans="11:11">
      <c r="K2891" s="1"/>
    </row>
    <row r="2892" spans="11:11">
      <c r="K2892" s="1"/>
    </row>
    <row r="2893" spans="11:11">
      <c r="K2893" s="1"/>
    </row>
    <row r="2894" spans="11:11">
      <c r="K2894" s="1"/>
    </row>
    <row r="2895" spans="11:11">
      <c r="K2895" s="1"/>
    </row>
    <row r="2896" spans="11:11">
      <c r="K2896" s="1"/>
    </row>
    <row r="2897" spans="11:11">
      <c r="K2897" s="1"/>
    </row>
    <row r="2898" spans="11:11">
      <c r="K2898" s="1"/>
    </row>
    <row r="2899" spans="11:11">
      <c r="K2899" s="1"/>
    </row>
    <row r="2900" spans="11:11">
      <c r="K2900" s="1"/>
    </row>
    <row r="2901" spans="11:11">
      <c r="K2901" s="1"/>
    </row>
    <row r="2902" spans="11:11">
      <c r="K2902" s="1"/>
    </row>
    <row r="2903" spans="11:11">
      <c r="K2903" s="1"/>
    </row>
    <row r="2904" spans="11:11">
      <c r="K2904" s="1"/>
    </row>
    <row r="2905" spans="11:11">
      <c r="K2905" s="1"/>
    </row>
    <row r="2906" spans="11:11">
      <c r="K2906" s="1"/>
    </row>
    <row r="2907" spans="11:11">
      <c r="K2907" s="1"/>
    </row>
    <row r="2908" spans="11:11">
      <c r="K2908" s="1"/>
    </row>
    <row r="2909" spans="11:11">
      <c r="K2909" s="1"/>
    </row>
    <row r="2910" spans="11:11">
      <c r="K2910" s="1"/>
    </row>
    <row r="2911" spans="11:11">
      <c r="K2911" s="1"/>
    </row>
    <row r="2912" spans="11:11">
      <c r="K2912" s="1"/>
    </row>
    <row r="2913" spans="11:11">
      <c r="K2913" s="1"/>
    </row>
    <row r="2914" spans="11:11">
      <c r="K2914" s="1"/>
    </row>
    <row r="2915" spans="11:11">
      <c r="K2915" s="1"/>
    </row>
    <row r="2916" spans="11:11">
      <c r="K2916" s="1"/>
    </row>
    <row r="2917" spans="11:11">
      <c r="K2917" s="1"/>
    </row>
    <row r="2918" spans="11:11">
      <c r="K2918" s="1"/>
    </row>
    <row r="2919" spans="11:11">
      <c r="K2919" s="1"/>
    </row>
    <row r="2920" spans="11:11">
      <c r="K2920" s="1"/>
    </row>
    <row r="2921" spans="11:11">
      <c r="K2921" s="1"/>
    </row>
    <row r="2922" spans="11:11">
      <c r="K2922" s="1"/>
    </row>
    <row r="2923" spans="11:11">
      <c r="K2923" s="1"/>
    </row>
    <row r="2924" spans="11:11">
      <c r="K2924" s="1"/>
    </row>
    <row r="2925" spans="11:11">
      <c r="K2925" s="1"/>
    </row>
    <row r="2926" spans="11:11">
      <c r="K2926" s="1"/>
    </row>
    <row r="2927" spans="11:11">
      <c r="K2927" s="1"/>
    </row>
    <row r="2928" spans="11:11">
      <c r="K2928" s="1"/>
    </row>
    <row r="2929" spans="11:11">
      <c r="K2929" s="1"/>
    </row>
    <row r="2930" spans="11:11">
      <c r="K2930" s="1"/>
    </row>
    <row r="2931" spans="11:11">
      <c r="K2931" s="1"/>
    </row>
    <row r="2932" spans="11:11">
      <c r="K2932" s="1"/>
    </row>
    <row r="2933" spans="11:11">
      <c r="K2933" s="1"/>
    </row>
    <row r="2934" spans="11:11">
      <c r="K2934" s="1"/>
    </row>
    <row r="2935" spans="11:11">
      <c r="K2935" s="1"/>
    </row>
    <row r="2936" spans="11:11">
      <c r="K2936" s="1"/>
    </row>
    <row r="2937" spans="11:11">
      <c r="K2937" s="1"/>
    </row>
    <row r="2938" spans="11:11">
      <c r="K2938" s="1"/>
    </row>
    <row r="2939" spans="11:11">
      <c r="K2939" s="1"/>
    </row>
    <row r="2940" spans="11:11">
      <c r="K2940" s="1"/>
    </row>
    <row r="2941" spans="11:11">
      <c r="K2941" s="1"/>
    </row>
    <row r="2942" spans="11:11">
      <c r="K2942" s="1"/>
    </row>
    <row r="2943" spans="11:11">
      <c r="K2943" s="1"/>
    </row>
    <row r="2944" spans="11:11">
      <c r="K2944" s="1"/>
    </row>
    <row r="2945" spans="11:11">
      <c r="K2945" s="1"/>
    </row>
    <row r="2946" spans="11:11">
      <c r="K2946" s="1"/>
    </row>
    <row r="2947" spans="11:11">
      <c r="K2947" s="1"/>
    </row>
    <row r="2948" spans="11:11">
      <c r="K2948" s="1"/>
    </row>
    <row r="2949" spans="11:11">
      <c r="K2949" s="1"/>
    </row>
    <row r="2950" spans="11:11">
      <c r="K2950" s="1"/>
    </row>
    <row r="2951" spans="11:11">
      <c r="K2951" s="1"/>
    </row>
    <row r="2952" spans="11:11">
      <c r="K2952" s="1"/>
    </row>
    <row r="2953" spans="11:11">
      <c r="K2953" s="1"/>
    </row>
    <row r="2954" spans="11:11">
      <c r="K2954" s="1"/>
    </row>
    <row r="2955" spans="11:11">
      <c r="K2955" s="1"/>
    </row>
    <row r="2956" spans="11:11">
      <c r="K2956" s="1"/>
    </row>
    <row r="2957" spans="11:11">
      <c r="K2957" s="1"/>
    </row>
    <row r="2958" spans="11:11">
      <c r="K2958" s="1"/>
    </row>
    <row r="2959" spans="11:11">
      <c r="K2959" s="1"/>
    </row>
    <row r="2960" spans="11:11">
      <c r="K2960" s="1"/>
    </row>
    <row r="2961" spans="11:11">
      <c r="K2961" s="1"/>
    </row>
    <row r="2962" spans="11:11">
      <c r="K2962" s="1"/>
    </row>
    <row r="2963" spans="11:11">
      <c r="K2963" s="1"/>
    </row>
    <row r="2964" spans="11:11">
      <c r="K2964" s="1"/>
    </row>
    <row r="2965" spans="11:11">
      <c r="K2965" s="1"/>
    </row>
    <row r="2966" spans="11:11">
      <c r="K2966" s="1"/>
    </row>
    <row r="2967" spans="11:11">
      <c r="K2967" s="1"/>
    </row>
    <row r="2968" spans="11:11">
      <c r="K2968" s="1"/>
    </row>
    <row r="2969" spans="11:11">
      <c r="K2969" s="1"/>
    </row>
    <row r="2970" spans="11:11">
      <c r="K2970" s="1"/>
    </row>
    <row r="2971" spans="11:11">
      <c r="K2971" s="1"/>
    </row>
    <row r="2972" spans="11:11">
      <c r="K2972" s="1"/>
    </row>
    <row r="2973" spans="11:11">
      <c r="K2973" s="1"/>
    </row>
    <row r="2974" spans="11:11">
      <c r="K2974" s="1"/>
    </row>
    <row r="2975" spans="11:11">
      <c r="K2975" s="1"/>
    </row>
    <row r="2976" spans="11:11">
      <c r="K2976" s="1"/>
    </row>
    <row r="2977" spans="11:11">
      <c r="K2977" s="1"/>
    </row>
    <row r="2978" spans="11:11">
      <c r="K2978" s="1"/>
    </row>
    <row r="2979" spans="11:11">
      <c r="K2979" s="1"/>
    </row>
    <row r="2980" spans="11:11">
      <c r="K2980" s="1"/>
    </row>
    <row r="2981" spans="11:11">
      <c r="K2981" s="1"/>
    </row>
    <row r="2982" spans="11:11">
      <c r="K2982" s="1"/>
    </row>
    <row r="2983" spans="11:11">
      <c r="K2983" s="1"/>
    </row>
    <row r="2984" spans="11:11">
      <c r="K2984" s="1"/>
    </row>
    <row r="2985" spans="11:11">
      <c r="K2985" s="1"/>
    </row>
    <row r="2986" spans="11:11">
      <c r="K2986" s="1"/>
    </row>
    <row r="2987" spans="11:11">
      <c r="K2987" s="1"/>
    </row>
    <row r="2988" spans="11:11">
      <c r="K2988" s="1"/>
    </row>
    <row r="2989" spans="11:11">
      <c r="K2989" s="1"/>
    </row>
    <row r="2990" spans="11:11">
      <c r="K2990" s="1"/>
    </row>
    <row r="2991" spans="11:11">
      <c r="K2991" s="1"/>
    </row>
    <row r="2992" spans="11:11">
      <c r="K2992" s="1"/>
    </row>
    <row r="2993" spans="11:11">
      <c r="K2993" s="1"/>
    </row>
    <row r="2994" spans="11:11">
      <c r="K2994" s="1"/>
    </row>
    <row r="2995" spans="11:11">
      <c r="K2995" s="1"/>
    </row>
    <row r="2996" spans="11:11">
      <c r="K2996" s="1"/>
    </row>
    <row r="2997" spans="11:11">
      <c r="K2997" s="1"/>
    </row>
    <row r="2998" spans="11:11">
      <c r="K2998" s="1"/>
    </row>
    <row r="2999" spans="11:11">
      <c r="K2999" s="1"/>
    </row>
    <row r="3000" spans="11:11">
      <c r="K3000" s="1"/>
    </row>
    <row r="3001" spans="11:11">
      <c r="K3001" s="1"/>
    </row>
    <row r="3002" spans="11:11">
      <c r="K3002" s="1"/>
    </row>
    <row r="3003" spans="11:11">
      <c r="K3003" s="1"/>
    </row>
    <row r="3004" spans="11:11">
      <c r="K3004" s="1"/>
    </row>
    <row r="3005" spans="11:11">
      <c r="K3005" s="1"/>
    </row>
    <row r="3006" spans="11:11">
      <c r="K3006" s="1"/>
    </row>
    <row r="3007" spans="11:11">
      <c r="K3007" s="1"/>
    </row>
    <row r="3008" spans="11:11">
      <c r="K3008" s="1"/>
    </row>
    <row r="3009" spans="11:11">
      <c r="K3009" s="1"/>
    </row>
    <row r="3010" spans="11:11">
      <c r="K3010" s="1"/>
    </row>
    <row r="3011" spans="11:11">
      <c r="K3011" s="1"/>
    </row>
    <row r="3012" spans="11:11">
      <c r="K3012" s="1"/>
    </row>
    <row r="3013" spans="11:11">
      <c r="K3013" s="1"/>
    </row>
    <row r="3014" spans="11:11">
      <c r="K3014" s="1"/>
    </row>
    <row r="3015" spans="11:11">
      <c r="K3015" s="1"/>
    </row>
    <row r="3016" spans="11:11">
      <c r="K3016" s="1"/>
    </row>
    <row r="3017" spans="11:11">
      <c r="K3017" s="1"/>
    </row>
    <row r="3018" spans="11:11">
      <c r="K3018" s="1"/>
    </row>
    <row r="3019" spans="11:11">
      <c r="K3019" s="1"/>
    </row>
    <row r="3020" spans="11:11">
      <c r="K3020" s="1"/>
    </row>
    <row r="3021" spans="11:11">
      <c r="K3021" s="1"/>
    </row>
    <row r="3022" spans="11:11">
      <c r="K3022" s="1"/>
    </row>
    <row r="3023" spans="11:11">
      <c r="K3023" s="1"/>
    </row>
    <row r="3024" spans="11:11">
      <c r="K3024" s="1"/>
    </row>
    <row r="3025" spans="11:11">
      <c r="K3025" s="1"/>
    </row>
    <row r="3026" spans="11:11">
      <c r="K3026" s="1"/>
    </row>
    <row r="3027" spans="11:11">
      <c r="K3027" s="1"/>
    </row>
    <row r="3028" spans="11:11">
      <c r="K3028" s="1"/>
    </row>
    <row r="3029" spans="11:11">
      <c r="K3029" s="1"/>
    </row>
    <row r="3030" spans="11:11">
      <c r="K3030" s="1"/>
    </row>
    <row r="3031" spans="11:11">
      <c r="K3031" s="1"/>
    </row>
    <row r="3032" spans="11:11">
      <c r="K3032" s="1"/>
    </row>
    <row r="3033" spans="11:11">
      <c r="K3033" s="1"/>
    </row>
    <row r="3034" spans="11:11">
      <c r="K3034" s="1"/>
    </row>
    <row r="3035" spans="11:11">
      <c r="K3035" s="1"/>
    </row>
    <row r="3036" spans="11:11">
      <c r="K3036" s="1"/>
    </row>
    <row r="3037" spans="11:11">
      <c r="K3037" s="1"/>
    </row>
    <row r="3038" spans="11:11">
      <c r="K3038" s="1"/>
    </row>
    <row r="3039" spans="11:11">
      <c r="K3039" s="1"/>
    </row>
    <row r="3040" spans="11:11">
      <c r="K3040" s="1"/>
    </row>
    <row r="3041" spans="11:11">
      <c r="K3041" s="1"/>
    </row>
    <row r="3042" spans="11:11">
      <c r="K3042" s="1"/>
    </row>
    <row r="3043" spans="11:11">
      <c r="K3043" s="1"/>
    </row>
    <row r="3044" spans="11:11">
      <c r="K3044" s="1"/>
    </row>
    <row r="3045" spans="11:11">
      <c r="K3045" s="1"/>
    </row>
    <row r="3046" spans="11:11">
      <c r="K3046" s="1"/>
    </row>
    <row r="3047" spans="11:11">
      <c r="K3047" s="1"/>
    </row>
    <row r="3048" spans="11:11">
      <c r="K3048" s="1"/>
    </row>
    <row r="3049" spans="11:11">
      <c r="K3049" s="1"/>
    </row>
    <row r="3050" spans="11:11">
      <c r="K3050" s="1"/>
    </row>
    <row r="3051" spans="11:11">
      <c r="K3051" s="1"/>
    </row>
    <row r="3052" spans="11:11">
      <c r="K3052" s="1"/>
    </row>
    <row r="3053" spans="11:11">
      <c r="K3053" s="1"/>
    </row>
    <row r="3054" spans="11:11">
      <c r="K3054" s="1"/>
    </row>
    <row r="3055" spans="11:11">
      <c r="K3055" s="1"/>
    </row>
    <row r="3056" spans="11:11">
      <c r="K3056" s="1"/>
    </row>
    <row r="3057" spans="11:11">
      <c r="K3057" s="1"/>
    </row>
    <row r="3058" spans="11:11">
      <c r="K3058" s="1"/>
    </row>
    <row r="3059" spans="11:11">
      <c r="K3059" s="1"/>
    </row>
    <row r="3060" spans="11:11">
      <c r="K3060" s="1"/>
    </row>
    <row r="3061" spans="11:11">
      <c r="K3061" s="1"/>
    </row>
    <row r="3062" spans="11:11">
      <c r="K3062" s="1"/>
    </row>
    <row r="3063" spans="11:11">
      <c r="K3063" s="1"/>
    </row>
    <row r="3064" spans="11:11">
      <c r="K3064" s="1"/>
    </row>
    <row r="3065" spans="11:11">
      <c r="K3065" s="1"/>
    </row>
    <row r="3066" spans="11:11">
      <c r="K3066" s="1"/>
    </row>
    <row r="3067" spans="11:11">
      <c r="K3067" s="1"/>
    </row>
    <row r="3068" spans="11:11">
      <c r="K3068" s="1"/>
    </row>
    <row r="3069" spans="11:11">
      <c r="K3069" s="1"/>
    </row>
    <row r="3070" spans="11:11">
      <c r="K3070" s="1"/>
    </row>
    <row r="3071" spans="11:11">
      <c r="K3071" s="1"/>
    </row>
    <row r="3072" spans="11:11">
      <c r="K3072" s="1"/>
    </row>
    <row r="3073" spans="11:11">
      <c r="K3073" s="1"/>
    </row>
    <row r="3074" spans="11:11">
      <c r="K3074" s="1"/>
    </row>
    <row r="3075" spans="11:11">
      <c r="K3075" s="1"/>
    </row>
    <row r="3076" spans="11:11">
      <c r="K3076" s="1"/>
    </row>
    <row r="3077" spans="11:11">
      <c r="K3077" s="1"/>
    </row>
    <row r="3078" spans="11:11">
      <c r="K3078" s="1"/>
    </row>
    <row r="3079" spans="11:11">
      <c r="K3079" s="1"/>
    </row>
    <row r="3080" spans="11:11">
      <c r="K3080" s="1"/>
    </row>
    <row r="3081" spans="11:11">
      <c r="K3081" s="1"/>
    </row>
    <row r="3082" spans="11:11">
      <c r="K3082" s="1"/>
    </row>
    <row r="3083" spans="11:11">
      <c r="K3083" s="1"/>
    </row>
    <row r="3084" spans="11:11">
      <c r="K3084" s="1"/>
    </row>
    <row r="3085" spans="11:11">
      <c r="K3085" s="1"/>
    </row>
    <row r="3086" spans="11:11">
      <c r="K3086" s="1"/>
    </row>
    <row r="3087" spans="11:11">
      <c r="K3087" s="1"/>
    </row>
    <row r="3088" spans="11:11">
      <c r="K3088" s="1"/>
    </row>
    <row r="3089" spans="11:11">
      <c r="K3089" s="1"/>
    </row>
    <row r="3090" spans="11:11">
      <c r="K3090" s="1"/>
    </row>
    <row r="3091" spans="11:11">
      <c r="K3091" s="1"/>
    </row>
    <row r="3092" spans="11:11">
      <c r="K3092" s="1"/>
    </row>
    <row r="3093" spans="11:11">
      <c r="K3093" s="1"/>
    </row>
    <row r="3094" spans="11:11">
      <c r="K3094" s="1"/>
    </row>
    <row r="3095" spans="11:11">
      <c r="K3095" s="1"/>
    </row>
    <row r="3096" spans="11:11">
      <c r="K3096" s="1"/>
    </row>
    <row r="3097" spans="11:11">
      <c r="K3097" s="1"/>
    </row>
    <row r="3098" spans="11:11">
      <c r="K3098" s="1"/>
    </row>
    <row r="3099" spans="11:11">
      <c r="K3099" s="1"/>
    </row>
    <row r="3100" spans="11:11">
      <c r="K3100" s="1"/>
    </row>
    <row r="3101" spans="11:11">
      <c r="K3101" s="1"/>
    </row>
    <row r="3102" spans="11:11">
      <c r="K3102" s="1"/>
    </row>
    <row r="3103" spans="11:11">
      <c r="K3103" s="1"/>
    </row>
    <row r="3104" spans="11:11">
      <c r="K3104" s="1"/>
    </row>
    <row r="3105" spans="11:11">
      <c r="K3105" s="1"/>
    </row>
    <row r="3106" spans="11:11">
      <c r="K3106" s="1"/>
    </row>
    <row r="3107" spans="11:11">
      <c r="K3107" s="1"/>
    </row>
    <row r="3108" spans="11:11">
      <c r="K3108" s="1"/>
    </row>
    <row r="3109" spans="11:11">
      <c r="K3109" s="1"/>
    </row>
    <row r="3110" spans="11:11">
      <c r="K3110" s="1"/>
    </row>
    <row r="3111" spans="11:11">
      <c r="K3111" s="1"/>
    </row>
    <row r="3112" spans="11:11">
      <c r="K3112" s="1"/>
    </row>
    <row r="3113" spans="11:11">
      <c r="K3113" s="1"/>
    </row>
    <row r="3114" spans="11:11">
      <c r="K3114" s="1"/>
    </row>
    <row r="3115" spans="11:11">
      <c r="K3115" s="1"/>
    </row>
    <row r="3116" spans="11:11">
      <c r="K3116" s="1"/>
    </row>
    <row r="3117" spans="11:11">
      <c r="K3117" s="1"/>
    </row>
    <row r="3118" spans="11:11">
      <c r="K3118" s="1"/>
    </row>
    <row r="3119" spans="11:11">
      <c r="K3119" s="1"/>
    </row>
    <row r="3120" spans="11:11">
      <c r="K3120" s="1"/>
    </row>
    <row r="3121" spans="11:11">
      <c r="K3121" s="1"/>
    </row>
    <row r="3122" spans="11:11">
      <c r="K3122" s="1"/>
    </row>
    <row r="3123" spans="11:11">
      <c r="K3123" s="1"/>
    </row>
    <row r="3124" spans="11:11">
      <c r="K3124" s="1"/>
    </row>
    <row r="3125" spans="11:11">
      <c r="K3125" s="1"/>
    </row>
    <row r="3126" spans="11:11">
      <c r="K3126" s="1"/>
    </row>
    <row r="3127" spans="11:11">
      <c r="K3127" s="1"/>
    </row>
    <row r="3128" spans="11:11">
      <c r="K3128" s="1"/>
    </row>
    <row r="3129" spans="11:11">
      <c r="K3129" s="1"/>
    </row>
    <row r="3130" spans="11:11">
      <c r="K3130" s="1"/>
    </row>
    <row r="3131" spans="11:11">
      <c r="K3131" s="1"/>
    </row>
    <row r="3132" spans="11:11">
      <c r="K3132" s="1"/>
    </row>
    <row r="3133" spans="11:11">
      <c r="K3133" s="1"/>
    </row>
    <row r="3134" spans="11:11">
      <c r="K3134" s="1"/>
    </row>
    <row r="3135" spans="11:11">
      <c r="K3135" s="1"/>
    </row>
    <row r="3136" spans="11:11">
      <c r="K3136" s="1"/>
    </row>
    <row r="3137" spans="11:11">
      <c r="K3137" s="1"/>
    </row>
    <row r="3138" spans="11:11">
      <c r="K3138" s="1"/>
    </row>
    <row r="3139" spans="11:11">
      <c r="K3139" s="1"/>
    </row>
    <row r="3140" spans="11:11">
      <c r="K3140" s="1"/>
    </row>
    <row r="3141" spans="11:11">
      <c r="K3141" s="1"/>
    </row>
    <row r="3142" spans="11:11">
      <c r="K3142" s="1"/>
    </row>
    <row r="3143" spans="11:11">
      <c r="K3143" s="1"/>
    </row>
    <row r="3144" spans="11:11">
      <c r="K3144" s="1"/>
    </row>
    <row r="3145" spans="11:11">
      <c r="K3145" s="1"/>
    </row>
    <row r="3146" spans="11:11">
      <c r="K3146" s="1"/>
    </row>
    <row r="3147" spans="11:11">
      <c r="K3147" s="1"/>
    </row>
    <row r="3148" spans="11:11">
      <c r="K3148" s="1"/>
    </row>
    <row r="3149" spans="11:11">
      <c r="K3149" s="1"/>
    </row>
    <row r="3150" spans="11:11">
      <c r="K3150" s="1"/>
    </row>
    <row r="3151" spans="11:11">
      <c r="K3151" s="1"/>
    </row>
    <row r="3152" spans="11:11">
      <c r="K3152" s="1"/>
    </row>
    <row r="3153" spans="11:11">
      <c r="K3153" s="1"/>
    </row>
    <row r="3154" spans="11:11">
      <c r="K3154" s="1"/>
    </row>
    <row r="3155" spans="11:11">
      <c r="K3155" s="1"/>
    </row>
    <row r="3156" spans="11:11">
      <c r="K3156" s="1"/>
    </row>
    <row r="3157" spans="11:11">
      <c r="K3157" s="1"/>
    </row>
    <row r="3158" spans="11:11">
      <c r="K3158" s="1"/>
    </row>
    <row r="3159" spans="11:11">
      <c r="K3159" s="1"/>
    </row>
    <row r="3160" spans="11:11">
      <c r="K3160" s="1"/>
    </row>
    <row r="3161" spans="11:11">
      <c r="K3161" s="1"/>
    </row>
    <row r="3162" spans="11:11">
      <c r="K3162" s="1"/>
    </row>
    <row r="3163" spans="11:11">
      <c r="K3163" s="1"/>
    </row>
    <row r="3164" spans="11:11">
      <c r="K3164" s="1"/>
    </row>
    <row r="3165" spans="11:11">
      <c r="K3165" s="1"/>
    </row>
    <row r="3166" spans="11:11">
      <c r="K3166" s="1"/>
    </row>
    <row r="3167" spans="11:11">
      <c r="K3167" s="1"/>
    </row>
    <row r="3168" spans="11:11">
      <c r="K3168" s="1"/>
    </row>
    <row r="3169" spans="11:11">
      <c r="K3169" s="1"/>
    </row>
    <row r="3170" spans="11:11">
      <c r="K3170" s="1"/>
    </row>
    <row r="3171" spans="11:11">
      <c r="K3171" s="1"/>
    </row>
    <row r="3172" spans="11:11">
      <c r="K3172" s="1"/>
    </row>
    <row r="3173" spans="11:11">
      <c r="K3173" s="1"/>
    </row>
    <row r="3174" spans="11:11">
      <c r="K3174" s="1"/>
    </row>
    <row r="3175" spans="11:11">
      <c r="K3175" s="1"/>
    </row>
    <row r="3176" spans="11:11">
      <c r="K3176" s="1"/>
    </row>
    <row r="3177" spans="11:11">
      <c r="K3177" s="1"/>
    </row>
    <row r="3178" spans="11:11">
      <c r="K3178" s="1"/>
    </row>
    <row r="3179" spans="11:11">
      <c r="K3179" s="1"/>
    </row>
    <row r="3180" spans="11:11">
      <c r="K3180" s="1"/>
    </row>
    <row r="3181" spans="11:11">
      <c r="K3181" s="1"/>
    </row>
    <row r="3182" spans="11:11">
      <c r="K3182" s="1"/>
    </row>
    <row r="3183" spans="11:11">
      <c r="K3183" s="1"/>
    </row>
    <row r="3184" spans="11:11">
      <c r="K3184" s="1"/>
    </row>
    <row r="3185" spans="11:11">
      <c r="K3185" s="1"/>
    </row>
    <row r="3186" spans="11:11">
      <c r="K3186" s="1"/>
    </row>
    <row r="3187" spans="11:11">
      <c r="K3187" s="1"/>
    </row>
    <row r="3188" spans="11:11">
      <c r="K3188" s="1"/>
    </row>
    <row r="3189" spans="11:11">
      <c r="K3189" s="1"/>
    </row>
    <row r="3190" spans="11:11">
      <c r="K3190" s="1"/>
    </row>
    <row r="3191" spans="11:11">
      <c r="K3191" s="1"/>
    </row>
    <row r="3192" spans="11:11">
      <c r="K3192" s="1"/>
    </row>
    <row r="3193" spans="11:11">
      <c r="K3193" s="1"/>
    </row>
    <row r="3194" spans="11:11">
      <c r="K3194" s="1"/>
    </row>
    <row r="3195" spans="11:11">
      <c r="K3195" s="1"/>
    </row>
    <row r="3196" spans="11:11">
      <c r="K3196" s="1"/>
    </row>
    <row r="3197" spans="11:11">
      <c r="K3197" s="1"/>
    </row>
    <row r="3198" spans="11:11">
      <c r="K3198" s="1"/>
    </row>
    <row r="3199" spans="11:11">
      <c r="K3199" s="1"/>
    </row>
    <row r="3200" spans="11:11">
      <c r="K3200" s="1"/>
    </row>
    <row r="3201" spans="11:11">
      <c r="K3201" s="1"/>
    </row>
    <row r="3202" spans="11:11">
      <c r="K3202" s="1"/>
    </row>
    <row r="3203" spans="11:11">
      <c r="K3203" s="1"/>
    </row>
    <row r="3204" spans="11:11">
      <c r="K3204" s="1"/>
    </row>
    <row r="3205" spans="11:11">
      <c r="K3205" s="1"/>
    </row>
    <row r="3206" spans="11:11">
      <c r="K3206" s="1"/>
    </row>
    <row r="3207" spans="11:11">
      <c r="K3207" s="1"/>
    </row>
    <row r="3208" spans="11:11">
      <c r="K3208" s="1"/>
    </row>
    <row r="3209" spans="11:11">
      <c r="K3209" s="1"/>
    </row>
    <row r="3210" spans="11:11">
      <c r="K3210" s="1"/>
    </row>
    <row r="3211" spans="11:11">
      <c r="K3211" s="1"/>
    </row>
    <row r="3212" spans="11:11">
      <c r="K3212" s="1"/>
    </row>
    <row r="3213" spans="11:11">
      <c r="K3213" s="1"/>
    </row>
    <row r="3214" spans="11:11">
      <c r="K3214" s="1"/>
    </row>
    <row r="3215" spans="11:11">
      <c r="K3215" s="1"/>
    </row>
    <row r="3216" spans="11:11">
      <c r="K3216" s="1"/>
    </row>
    <row r="3217" spans="11:11">
      <c r="K3217" s="1"/>
    </row>
    <row r="3218" spans="11:11">
      <c r="K3218" s="1"/>
    </row>
    <row r="3219" spans="11:11">
      <c r="K3219" s="1"/>
    </row>
    <row r="3220" spans="11:11">
      <c r="K3220" s="1"/>
    </row>
    <row r="3221" spans="11:11">
      <c r="K3221" s="1"/>
    </row>
    <row r="3222" spans="11:11">
      <c r="K3222" s="1"/>
    </row>
    <row r="3223" spans="11:11">
      <c r="K3223" s="1"/>
    </row>
    <row r="3224" spans="11:11">
      <c r="K3224" s="1"/>
    </row>
    <row r="3225" spans="11:11">
      <c r="K3225" s="1"/>
    </row>
    <row r="3226" spans="11:11">
      <c r="K3226" s="1"/>
    </row>
    <row r="3227" spans="11:11">
      <c r="K3227" s="1"/>
    </row>
    <row r="3228" spans="11:11">
      <c r="K3228" s="1"/>
    </row>
    <row r="3229" spans="11:11">
      <c r="K3229" s="1"/>
    </row>
    <row r="3230" spans="11:11">
      <c r="K3230" s="1"/>
    </row>
    <row r="3231" spans="11:11">
      <c r="K3231" s="1"/>
    </row>
    <row r="3232" spans="11:11">
      <c r="K3232" s="1"/>
    </row>
    <row r="3233" spans="11:11">
      <c r="K3233" s="1"/>
    </row>
    <row r="3234" spans="11:11">
      <c r="K3234" s="1"/>
    </row>
    <row r="3235" spans="11:11">
      <c r="K3235" s="1"/>
    </row>
    <row r="3236" spans="11:11">
      <c r="K3236" s="1"/>
    </row>
    <row r="3237" spans="11:11">
      <c r="K3237" s="1"/>
    </row>
    <row r="3238" spans="11:11">
      <c r="K3238" s="1"/>
    </row>
    <row r="3239" spans="11:11">
      <c r="K3239" s="1"/>
    </row>
    <row r="3240" spans="11:11">
      <c r="K3240" s="1"/>
    </row>
    <row r="3241" spans="11:11">
      <c r="K3241" s="1"/>
    </row>
    <row r="3242" spans="11:11">
      <c r="K3242" s="1"/>
    </row>
    <row r="3243" spans="11:11">
      <c r="K3243" s="1"/>
    </row>
    <row r="3244" spans="11:11">
      <c r="K3244" s="1"/>
    </row>
    <row r="3245" spans="11:11">
      <c r="K3245" s="1"/>
    </row>
    <row r="3246" spans="11:11">
      <c r="K3246" s="1"/>
    </row>
    <row r="3247" spans="11:11">
      <c r="K3247" s="1"/>
    </row>
    <row r="3248" spans="11:11">
      <c r="K3248" s="1"/>
    </row>
    <row r="3249" spans="11:11">
      <c r="K3249" s="1"/>
    </row>
    <row r="3250" spans="11:11">
      <c r="K3250" s="1"/>
    </row>
    <row r="3251" spans="11:11">
      <c r="K3251" s="1"/>
    </row>
    <row r="3252" spans="11:11">
      <c r="K3252" s="1"/>
    </row>
    <row r="3253" spans="11:11">
      <c r="K3253" s="1"/>
    </row>
    <row r="3254" spans="11:11">
      <c r="K3254" s="1"/>
    </row>
    <row r="3255" spans="11:11">
      <c r="K3255" s="1"/>
    </row>
    <row r="3256" spans="11:11">
      <c r="K3256" s="1"/>
    </row>
    <row r="3257" spans="11:11">
      <c r="K3257" s="1"/>
    </row>
    <row r="3258" spans="11:11">
      <c r="K3258" s="1"/>
    </row>
    <row r="3259" spans="11:11">
      <c r="K3259" s="1"/>
    </row>
    <row r="3260" spans="11:11">
      <c r="K3260" s="1"/>
    </row>
    <row r="3261" spans="11:11">
      <c r="K3261" s="1"/>
    </row>
    <row r="3262" spans="11:11">
      <c r="K3262" s="1"/>
    </row>
    <row r="3263" spans="11:11">
      <c r="K3263" s="1"/>
    </row>
    <row r="3264" spans="11:11">
      <c r="K3264" s="1"/>
    </row>
    <row r="3265" spans="11:11">
      <c r="K3265" s="1"/>
    </row>
    <row r="3266" spans="11:11">
      <c r="K3266" s="1"/>
    </row>
    <row r="3267" spans="11:11">
      <c r="K3267" s="1"/>
    </row>
    <row r="3268" spans="11:11">
      <c r="K3268" s="1"/>
    </row>
    <row r="3269" spans="11:11">
      <c r="K3269" s="1"/>
    </row>
    <row r="3270" spans="11:11">
      <c r="K3270" s="1"/>
    </row>
    <row r="3271" spans="11:11">
      <c r="K3271" s="1"/>
    </row>
    <row r="3272" spans="11:11">
      <c r="K3272" s="1"/>
    </row>
    <row r="3273" spans="11:11">
      <c r="K3273" s="1"/>
    </row>
    <row r="3274" spans="11:11">
      <c r="K3274" s="1"/>
    </row>
    <row r="3275" spans="11:11">
      <c r="K3275" s="1"/>
    </row>
    <row r="3276" spans="11:11">
      <c r="K3276" s="1"/>
    </row>
    <row r="3277" spans="11:11">
      <c r="K3277" s="1"/>
    </row>
    <row r="3278" spans="11:11">
      <c r="K3278" s="1"/>
    </row>
    <row r="3279" spans="11:11">
      <c r="K3279" s="1"/>
    </row>
    <row r="3280" spans="11:11">
      <c r="K3280" s="1"/>
    </row>
    <row r="3281" spans="11:11">
      <c r="K3281" s="1"/>
    </row>
    <row r="3282" spans="11:11">
      <c r="K3282" s="1"/>
    </row>
    <row r="3283" spans="11:11">
      <c r="K3283" s="1"/>
    </row>
    <row r="3284" spans="11:11">
      <c r="K3284" s="1"/>
    </row>
    <row r="3285" spans="11:11">
      <c r="K3285" s="1"/>
    </row>
    <row r="3286" spans="11:11">
      <c r="K3286" s="1"/>
    </row>
    <row r="3287" spans="11:11">
      <c r="K3287" s="1"/>
    </row>
    <row r="3288" spans="11:11">
      <c r="K3288" s="1"/>
    </row>
    <row r="3289" spans="11:11">
      <c r="K3289" s="1"/>
    </row>
    <row r="3290" spans="11:11">
      <c r="K3290" s="1"/>
    </row>
    <row r="3291" spans="11:11">
      <c r="K3291" s="1"/>
    </row>
    <row r="3292" spans="11:11">
      <c r="K3292" s="1"/>
    </row>
    <row r="3293" spans="11:11">
      <c r="K3293" s="1"/>
    </row>
    <row r="3294" spans="11:11">
      <c r="K3294" s="1"/>
    </row>
    <row r="3295" spans="11:11">
      <c r="K3295" s="1"/>
    </row>
    <row r="3296" spans="11:11">
      <c r="K3296" s="1"/>
    </row>
    <row r="3297" spans="11:11">
      <c r="K3297" s="1"/>
    </row>
    <row r="3298" spans="11:11">
      <c r="K3298" s="1"/>
    </row>
    <row r="3299" spans="11:11">
      <c r="K3299" s="1"/>
    </row>
    <row r="3300" spans="11:11">
      <c r="K3300" s="1"/>
    </row>
    <row r="3301" spans="11:11">
      <c r="K3301" s="1"/>
    </row>
    <row r="3302" spans="11:11">
      <c r="K3302" s="1"/>
    </row>
    <row r="3303" spans="11:11">
      <c r="K3303" s="1"/>
    </row>
    <row r="3304" spans="11:11">
      <c r="K3304" s="1"/>
    </row>
    <row r="3305" spans="11:11">
      <c r="K3305" s="1"/>
    </row>
    <row r="3306" spans="11:11">
      <c r="K3306" s="1"/>
    </row>
    <row r="3307" spans="11:11">
      <c r="K3307" s="1"/>
    </row>
    <row r="3308" spans="11:11">
      <c r="K3308" s="1"/>
    </row>
    <row r="3309" spans="11:11">
      <c r="K3309" s="1"/>
    </row>
    <row r="3310" spans="11:11">
      <c r="K3310" s="1"/>
    </row>
    <row r="3311" spans="11:11">
      <c r="K3311" s="1"/>
    </row>
    <row r="3312" spans="11:11">
      <c r="K3312" s="1"/>
    </row>
    <row r="3313" spans="11:11">
      <c r="K3313" s="1"/>
    </row>
    <row r="3314" spans="11:11">
      <c r="K3314" s="1"/>
    </row>
    <row r="3315" spans="11:11">
      <c r="K3315" s="1"/>
    </row>
    <row r="3316" spans="11:11">
      <c r="K3316" s="1"/>
    </row>
    <row r="3317" spans="11:11">
      <c r="K3317" s="1"/>
    </row>
    <row r="3318" spans="11:11">
      <c r="K3318" s="1"/>
    </row>
    <row r="3319" spans="11:11">
      <c r="K3319" s="1"/>
    </row>
    <row r="3320" spans="11:11">
      <c r="K3320" s="1"/>
    </row>
    <row r="3321" spans="11:11">
      <c r="K3321" s="1"/>
    </row>
    <row r="3322" spans="11:11">
      <c r="K3322" s="1"/>
    </row>
    <row r="3323" spans="11:11">
      <c r="K3323" s="1"/>
    </row>
    <row r="3324" spans="11:11">
      <c r="K3324" s="1"/>
    </row>
    <row r="3325" spans="11:11">
      <c r="K3325" s="1"/>
    </row>
    <row r="3326" spans="11:11">
      <c r="K3326" s="1"/>
    </row>
    <row r="3327" spans="11:11">
      <c r="K3327" s="1"/>
    </row>
    <row r="3328" spans="11:11">
      <c r="K3328" s="1"/>
    </row>
    <row r="3329" spans="11:11">
      <c r="K3329" s="1"/>
    </row>
    <row r="3330" spans="11:11">
      <c r="K3330" s="1"/>
    </row>
    <row r="3331" spans="11:11">
      <c r="K3331" s="1"/>
    </row>
    <row r="3332" spans="11:11">
      <c r="K3332" s="1"/>
    </row>
    <row r="3333" spans="11:11">
      <c r="K3333" s="1"/>
    </row>
    <row r="3334" spans="11:11">
      <c r="K3334" s="1"/>
    </row>
    <row r="3335" spans="11:11">
      <c r="K3335" s="1"/>
    </row>
    <row r="3336" spans="11:11">
      <c r="K3336" s="1"/>
    </row>
    <row r="3337" spans="11:11">
      <c r="K3337" s="1"/>
    </row>
    <row r="3338" spans="11:11">
      <c r="K3338" s="1"/>
    </row>
    <row r="3339" spans="11:11">
      <c r="K3339" s="1"/>
    </row>
    <row r="3340" spans="11:11">
      <c r="K3340" s="1"/>
    </row>
    <row r="3341" spans="11:11">
      <c r="K3341" s="1"/>
    </row>
    <row r="3342" spans="11:11">
      <c r="K3342" s="1"/>
    </row>
    <row r="3343" spans="11:11">
      <c r="K3343" s="1"/>
    </row>
    <row r="3344" spans="11:11">
      <c r="K3344" s="1"/>
    </row>
    <row r="3345" spans="11:11">
      <c r="K3345" s="1"/>
    </row>
    <row r="3346" spans="11:11">
      <c r="K3346" s="1"/>
    </row>
    <row r="3347" spans="11:11">
      <c r="K3347" s="1"/>
    </row>
    <row r="3348" spans="11:11">
      <c r="K3348" s="1"/>
    </row>
    <row r="3349" spans="11:11">
      <c r="K3349" s="1"/>
    </row>
    <row r="3350" spans="11:11">
      <c r="K3350" s="1"/>
    </row>
    <row r="3351" spans="11:11">
      <c r="K3351" s="1"/>
    </row>
    <row r="3352" spans="11:11">
      <c r="K3352" s="1"/>
    </row>
    <row r="3353" spans="11:11">
      <c r="K3353" s="1"/>
    </row>
    <row r="3354" spans="11:11">
      <c r="K3354" s="1"/>
    </row>
    <row r="3355" spans="11:11">
      <c r="K3355" s="1"/>
    </row>
    <row r="3356" spans="11:11">
      <c r="K3356" s="1"/>
    </row>
    <row r="3357" spans="11:11">
      <c r="K3357" s="1"/>
    </row>
    <row r="3358" spans="11:11">
      <c r="K3358" s="1"/>
    </row>
    <row r="3359" spans="11:11">
      <c r="K3359" s="1"/>
    </row>
    <row r="3360" spans="11:11">
      <c r="K3360" s="1"/>
    </row>
    <row r="3361" spans="11:11">
      <c r="K3361" s="1"/>
    </row>
    <row r="3362" spans="11:11">
      <c r="K3362" s="1"/>
    </row>
    <row r="3363" spans="11:11">
      <c r="K3363" s="1"/>
    </row>
    <row r="3364" spans="11:11">
      <c r="K3364" s="1"/>
    </row>
    <row r="3365" spans="11:11">
      <c r="K3365" s="1"/>
    </row>
    <row r="3366" spans="11:11">
      <c r="K3366" s="1"/>
    </row>
    <row r="3367" spans="11:11">
      <c r="K3367" s="1"/>
    </row>
    <row r="3368" spans="11:11">
      <c r="K3368" s="1"/>
    </row>
    <row r="3369" spans="11:11">
      <c r="K3369" s="1"/>
    </row>
    <row r="3370" spans="11:11">
      <c r="K3370" s="1"/>
    </row>
    <row r="3371" spans="11:11">
      <c r="K3371" s="1"/>
    </row>
    <row r="3372" spans="11:11">
      <c r="K3372" s="1"/>
    </row>
    <row r="3373" spans="11:11">
      <c r="K3373" s="1"/>
    </row>
    <row r="3374" spans="11:11">
      <c r="K3374" s="1"/>
    </row>
    <row r="3375" spans="11:11">
      <c r="K3375" s="1"/>
    </row>
    <row r="3376" spans="11:11">
      <c r="K3376" s="1"/>
    </row>
    <row r="3377" spans="11:11">
      <c r="K3377" s="1"/>
    </row>
    <row r="3378" spans="11:11">
      <c r="K3378" s="1"/>
    </row>
    <row r="3379" spans="11:11">
      <c r="K3379" s="1"/>
    </row>
    <row r="3380" spans="11:11">
      <c r="K3380" s="1"/>
    </row>
    <row r="3381" spans="11:11">
      <c r="K3381" s="1"/>
    </row>
    <row r="3382" spans="11:11">
      <c r="K3382" s="1"/>
    </row>
    <row r="3383" spans="11:11">
      <c r="K3383" s="1"/>
    </row>
    <row r="3384" spans="11:11">
      <c r="K3384" s="1"/>
    </row>
    <row r="3385" spans="11:11">
      <c r="K3385" s="1"/>
    </row>
    <row r="3386" spans="11:11">
      <c r="K3386" s="1"/>
    </row>
    <row r="3387" spans="11:11">
      <c r="K3387" s="1"/>
    </row>
    <row r="3388" spans="11:11">
      <c r="K3388" s="1"/>
    </row>
    <row r="3389" spans="11:11">
      <c r="K3389" s="1"/>
    </row>
    <row r="3390" spans="11:11">
      <c r="K3390" s="1"/>
    </row>
    <row r="3391" spans="11:11">
      <c r="K3391" s="1"/>
    </row>
    <row r="3392" spans="11:11">
      <c r="K3392" s="1"/>
    </row>
    <row r="3393" spans="11:11">
      <c r="K3393" s="1"/>
    </row>
    <row r="3394" spans="11:11">
      <c r="K3394" s="1"/>
    </row>
    <row r="3395" spans="11:11">
      <c r="K3395" s="1"/>
    </row>
    <row r="3396" spans="11:11">
      <c r="K3396" s="1"/>
    </row>
    <row r="3397" spans="11:11">
      <c r="K3397" s="1"/>
    </row>
    <row r="3398" spans="11:11">
      <c r="K3398" s="1"/>
    </row>
    <row r="3399" spans="11:11">
      <c r="K3399" s="1"/>
    </row>
    <row r="3400" spans="11:11">
      <c r="K3400" s="1"/>
    </row>
    <row r="3401" spans="11:11">
      <c r="K3401" s="1"/>
    </row>
    <row r="3402" spans="11:11">
      <c r="K3402" s="1"/>
    </row>
    <row r="3403" spans="11:11">
      <c r="K3403" s="1"/>
    </row>
    <row r="3404" spans="11:11">
      <c r="K3404" s="1"/>
    </row>
    <row r="3405" spans="11:11">
      <c r="K3405" s="1"/>
    </row>
    <row r="3406" spans="11:11">
      <c r="K3406" s="1"/>
    </row>
    <row r="3407" spans="11:11">
      <c r="K3407" s="1"/>
    </row>
    <row r="3408" spans="11:11">
      <c r="K3408" s="1"/>
    </row>
    <row r="3409" spans="11:11">
      <c r="K3409" s="1"/>
    </row>
    <row r="3410" spans="11:11">
      <c r="K3410" s="1"/>
    </row>
    <row r="3411" spans="11:11">
      <c r="K3411" s="1"/>
    </row>
    <row r="3412" spans="11:11">
      <c r="K3412" s="1"/>
    </row>
    <row r="3413" spans="11:11">
      <c r="K3413" s="1"/>
    </row>
    <row r="3414" spans="11:11">
      <c r="K3414" s="1"/>
    </row>
    <row r="3415" spans="11:11">
      <c r="K3415" s="1"/>
    </row>
    <row r="3416" spans="11:11">
      <c r="K3416" s="1"/>
    </row>
    <row r="3417" spans="11:11">
      <c r="K3417" s="1"/>
    </row>
    <row r="3418" spans="11:11">
      <c r="K3418" s="1"/>
    </row>
    <row r="3419" spans="11:11">
      <c r="K3419" s="1"/>
    </row>
    <row r="3420" spans="11:11">
      <c r="K3420" s="1"/>
    </row>
    <row r="3421" spans="11:11">
      <c r="K3421" s="1"/>
    </row>
    <row r="3422" spans="11:11">
      <c r="K3422" s="1"/>
    </row>
    <row r="3423" spans="11:11">
      <c r="K3423" s="1"/>
    </row>
    <row r="3424" spans="11:11">
      <c r="K3424" s="1"/>
    </row>
    <row r="3425" spans="11:11">
      <c r="K3425" s="1"/>
    </row>
    <row r="3426" spans="11:11">
      <c r="K3426" s="1"/>
    </row>
    <row r="3427" spans="11:11">
      <c r="K3427" s="1"/>
    </row>
    <row r="3428" spans="11:11">
      <c r="K3428" s="1"/>
    </row>
    <row r="3429" spans="11:11">
      <c r="K3429" s="1"/>
    </row>
    <row r="3430" spans="11:11">
      <c r="K3430" s="1"/>
    </row>
    <row r="3431" spans="11:11">
      <c r="K3431" s="1"/>
    </row>
    <row r="3432" spans="11:11">
      <c r="K3432" s="1"/>
    </row>
    <row r="3433" spans="11:11">
      <c r="K3433" s="1"/>
    </row>
    <row r="3434" spans="11:11">
      <c r="K3434" s="1"/>
    </row>
    <row r="3435" spans="11:11">
      <c r="K3435" s="1"/>
    </row>
    <row r="3436" spans="11:11">
      <c r="K3436" s="1"/>
    </row>
    <row r="3437" spans="11:11">
      <c r="K3437" s="1"/>
    </row>
    <row r="3438" spans="11:11">
      <c r="K3438" s="1"/>
    </row>
    <row r="3439" spans="11:11">
      <c r="K3439" s="1"/>
    </row>
    <row r="3440" spans="11:11">
      <c r="K3440" s="1"/>
    </row>
    <row r="3441" spans="11:11">
      <c r="K3441" s="1"/>
    </row>
    <row r="3442" spans="11:11">
      <c r="K3442" s="1"/>
    </row>
    <row r="3443" spans="11:11">
      <c r="K3443" s="1"/>
    </row>
    <row r="3444" spans="11:11">
      <c r="K3444" s="1"/>
    </row>
    <row r="3445" spans="11:11">
      <c r="K3445" s="1"/>
    </row>
    <row r="3446" spans="11:11">
      <c r="K3446" s="1"/>
    </row>
    <row r="3447" spans="11:11">
      <c r="K3447" s="1"/>
    </row>
    <row r="3448" spans="11:11">
      <c r="K3448" s="1"/>
    </row>
    <row r="3449" spans="11:11">
      <c r="K3449" s="1"/>
    </row>
    <row r="3450" spans="11:11">
      <c r="K3450" s="1"/>
    </row>
    <row r="3451" spans="11:11">
      <c r="K3451" s="1"/>
    </row>
    <row r="3452" spans="11:11">
      <c r="K3452" s="1"/>
    </row>
    <row r="3453" spans="11:11">
      <c r="K3453" s="1"/>
    </row>
    <row r="3454" spans="11:11">
      <c r="K3454" s="1"/>
    </row>
    <row r="3455" spans="11:11">
      <c r="K3455" s="1"/>
    </row>
    <row r="3456" spans="11:11">
      <c r="K3456" s="1"/>
    </row>
    <row r="3457" spans="11:11">
      <c r="K3457" s="1"/>
    </row>
    <row r="3458" spans="11:11">
      <c r="K3458" s="1"/>
    </row>
    <row r="3459" spans="11:11">
      <c r="K3459" s="1"/>
    </row>
    <row r="3460" spans="11:11">
      <c r="K3460" s="1"/>
    </row>
    <row r="3461" spans="11:11">
      <c r="K3461" s="1"/>
    </row>
    <row r="3462" spans="11:11">
      <c r="K3462" s="1"/>
    </row>
    <row r="3463" spans="11:11">
      <c r="K3463" s="1"/>
    </row>
    <row r="3464" spans="11:11">
      <c r="K3464" s="1"/>
    </row>
    <row r="3465" spans="11:11">
      <c r="K3465" s="1"/>
    </row>
    <row r="3466" spans="11:11">
      <c r="K3466" s="1"/>
    </row>
    <row r="3467" spans="11:11">
      <c r="K3467" s="1"/>
    </row>
    <row r="3468" spans="11:11">
      <c r="K3468" s="1"/>
    </row>
    <row r="3469" spans="11:11">
      <c r="K3469" s="1"/>
    </row>
    <row r="3470" spans="11:11">
      <c r="K3470" s="1"/>
    </row>
    <row r="3471" spans="11:11">
      <c r="K3471" s="1"/>
    </row>
    <row r="3472" spans="11:11">
      <c r="K3472" s="1"/>
    </row>
    <row r="3473" spans="11:11">
      <c r="K3473" s="1"/>
    </row>
    <row r="3474" spans="11:11">
      <c r="K3474" s="1"/>
    </row>
    <row r="3475" spans="11:11">
      <c r="K3475" s="1"/>
    </row>
    <row r="3476" spans="11:11">
      <c r="K3476" s="1"/>
    </row>
    <row r="3477" spans="11:11">
      <c r="K3477" s="1"/>
    </row>
    <row r="3478" spans="11:11">
      <c r="K3478" s="1"/>
    </row>
    <row r="3479" spans="11:11">
      <c r="K3479" s="1"/>
    </row>
    <row r="3480" spans="11:11">
      <c r="K3480" s="1"/>
    </row>
    <row r="3481" spans="11:11">
      <c r="K3481" s="1"/>
    </row>
    <row r="3482" spans="11:11">
      <c r="K3482" s="1"/>
    </row>
    <row r="3483" spans="11:11">
      <c r="K3483" s="1"/>
    </row>
    <row r="3484" spans="11:11">
      <c r="K3484" s="1"/>
    </row>
    <row r="3485" spans="11:11">
      <c r="K3485" s="1"/>
    </row>
    <row r="3486" spans="11:11">
      <c r="K3486" s="1"/>
    </row>
    <row r="3487" spans="11:11">
      <c r="K3487" s="1"/>
    </row>
    <row r="3488" spans="11:11">
      <c r="K3488" s="1"/>
    </row>
    <row r="3489" spans="11:11">
      <c r="K3489" s="1"/>
    </row>
    <row r="3490" spans="11:11">
      <c r="K3490" s="1"/>
    </row>
    <row r="3491" spans="11:11">
      <c r="K3491" s="1"/>
    </row>
    <row r="3492" spans="11:11">
      <c r="K3492" s="1"/>
    </row>
    <row r="3493" spans="11:11">
      <c r="K3493" s="1"/>
    </row>
    <row r="3494" spans="11:11">
      <c r="K3494" s="1"/>
    </row>
    <row r="3495" spans="11:11">
      <c r="K3495" s="1"/>
    </row>
    <row r="3496" spans="11:11">
      <c r="K3496" s="1"/>
    </row>
    <row r="3497" spans="11:11">
      <c r="K3497" s="1"/>
    </row>
    <row r="3498" spans="11:11">
      <c r="K3498" s="1"/>
    </row>
    <row r="3499" spans="11:11">
      <c r="K3499" s="1"/>
    </row>
    <row r="3500" spans="11:11">
      <c r="K3500" s="1"/>
    </row>
    <row r="3501" spans="11:11">
      <c r="K3501" s="1"/>
    </row>
    <row r="3502" spans="11:11">
      <c r="K3502" s="1"/>
    </row>
    <row r="3503" spans="11:11">
      <c r="K3503" s="1"/>
    </row>
    <row r="3504" spans="11:11">
      <c r="K3504" s="1"/>
    </row>
    <row r="3505" spans="11:11">
      <c r="K3505" s="1"/>
    </row>
    <row r="3506" spans="11:11">
      <c r="K3506" s="1"/>
    </row>
    <row r="3507" spans="11:11">
      <c r="K3507" s="1"/>
    </row>
    <row r="3508" spans="11:11">
      <c r="K3508" s="1"/>
    </row>
    <row r="3509" spans="11:11">
      <c r="K3509" s="1"/>
    </row>
    <row r="3510" spans="11:11">
      <c r="K3510" s="1"/>
    </row>
    <row r="3511" spans="11:11">
      <c r="K3511" s="1"/>
    </row>
    <row r="3512" spans="11:11">
      <c r="K3512" s="1"/>
    </row>
    <row r="3513" spans="11:11">
      <c r="K3513" s="1"/>
    </row>
    <row r="3514" spans="11:11">
      <c r="K3514" s="1"/>
    </row>
    <row r="3515" spans="11:11">
      <c r="K3515" s="1"/>
    </row>
    <row r="3516" spans="11:11">
      <c r="K3516" s="1"/>
    </row>
    <row r="3517" spans="11:11">
      <c r="K3517" s="1"/>
    </row>
    <row r="3518" spans="11:11">
      <c r="K3518" s="1"/>
    </row>
    <row r="3519" spans="11:11">
      <c r="K3519" s="1"/>
    </row>
    <row r="3520" spans="11:11">
      <c r="K3520" s="1"/>
    </row>
    <row r="3521" spans="11:11">
      <c r="K3521" s="1"/>
    </row>
    <row r="3522" spans="11:11">
      <c r="K3522" s="1"/>
    </row>
    <row r="3523" spans="11:11">
      <c r="K3523" s="1"/>
    </row>
    <row r="3524" spans="11:11">
      <c r="K3524" s="1"/>
    </row>
    <row r="3525" spans="11:11">
      <c r="K3525" s="1"/>
    </row>
    <row r="3526" spans="11:11">
      <c r="K3526" s="1"/>
    </row>
    <row r="3527" spans="11:11">
      <c r="K3527" s="1"/>
    </row>
    <row r="3528" spans="11:11">
      <c r="K3528" s="1"/>
    </row>
    <row r="3529" spans="11:11">
      <c r="K3529" s="1"/>
    </row>
    <row r="3530" spans="11:11">
      <c r="K3530" s="1"/>
    </row>
    <row r="3531" spans="11:11">
      <c r="K3531" s="1"/>
    </row>
    <row r="3532" spans="11:11">
      <c r="K3532" s="1"/>
    </row>
    <row r="3533" spans="11:11">
      <c r="K3533" s="1"/>
    </row>
    <row r="3534" spans="11:11">
      <c r="K3534" s="1"/>
    </row>
    <row r="3535" spans="11:11">
      <c r="K3535" s="1"/>
    </row>
    <row r="3536" spans="11:11">
      <c r="K3536" s="1"/>
    </row>
    <row r="3537" spans="11:11">
      <c r="K3537" s="1"/>
    </row>
    <row r="3538" spans="11:11">
      <c r="K3538" s="1"/>
    </row>
    <row r="3539" spans="11:11">
      <c r="K3539" s="1"/>
    </row>
    <row r="3540" spans="11:11">
      <c r="K3540" s="1"/>
    </row>
    <row r="3541" spans="11:11">
      <c r="K3541" s="1"/>
    </row>
    <row r="3542" spans="11:11">
      <c r="K3542" s="1"/>
    </row>
    <row r="3543" spans="11:11">
      <c r="K3543" s="1"/>
    </row>
    <row r="3544" spans="11:11">
      <c r="K3544" s="1"/>
    </row>
    <row r="3545" spans="11:11">
      <c r="K3545" s="1"/>
    </row>
    <row r="3546" spans="11:11">
      <c r="K3546" s="1"/>
    </row>
    <row r="3547" spans="11:11">
      <c r="K3547" s="1"/>
    </row>
    <row r="3548" spans="11:11">
      <c r="K3548" s="1"/>
    </row>
    <row r="3549" spans="11:11">
      <c r="K3549" s="1"/>
    </row>
    <row r="3550" spans="11:11">
      <c r="K3550" s="1"/>
    </row>
    <row r="3551" spans="11:11">
      <c r="K3551" s="1"/>
    </row>
    <row r="3552" spans="11:11">
      <c r="K3552" s="1"/>
    </row>
    <row r="3553" spans="11:11">
      <c r="K3553" s="1"/>
    </row>
    <row r="3554" spans="11:11">
      <c r="K3554" s="1"/>
    </row>
    <row r="3555" spans="11:11">
      <c r="K3555" s="1"/>
    </row>
    <row r="3556" spans="11:11">
      <c r="K3556" s="1"/>
    </row>
    <row r="3557" spans="11:11">
      <c r="K3557" s="1"/>
    </row>
    <row r="3558" spans="11:11">
      <c r="K3558" s="1"/>
    </row>
    <row r="3559" spans="11:11">
      <c r="K3559" s="1"/>
    </row>
    <row r="3560" spans="11:11">
      <c r="K3560" s="1"/>
    </row>
    <row r="3561" spans="11:11">
      <c r="K3561" s="1"/>
    </row>
    <row r="3562" spans="11:11">
      <c r="K3562" s="1"/>
    </row>
    <row r="3563" spans="11:11">
      <c r="K3563" s="1"/>
    </row>
    <row r="3564" spans="11:11">
      <c r="K3564" s="1"/>
    </row>
    <row r="3565" spans="11:11">
      <c r="K3565" s="1"/>
    </row>
    <row r="3566" spans="11:11">
      <c r="K3566" s="1"/>
    </row>
    <row r="3567" spans="11:11">
      <c r="K3567" s="1"/>
    </row>
    <row r="3568" spans="11:11">
      <c r="K3568" s="1"/>
    </row>
    <row r="3569" spans="11:11">
      <c r="K3569" s="1"/>
    </row>
    <row r="3570" spans="11:11">
      <c r="K3570" s="1"/>
    </row>
    <row r="3571" spans="11:11">
      <c r="K3571" s="1"/>
    </row>
    <row r="3572" spans="11:11">
      <c r="K3572" s="1"/>
    </row>
    <row r="3573" spans="11:11">
      <c r="K3573" s="1"/>
    </row>
    <row r="3574" spans="11:11">
      <c r="K3574" s="1"/>
    </row>
    <row r="3575" spans="11:11">
      <c r="K3575" s="1"/>
    </row>
    <row r="3576" spans="11:11">
      <c r="K3576" s="1"/>
    </row>
    <row r="3577" spans="11:11">
      <c r="K3577" s="1"/>
    </row>
    <row r="3578" spans="11:11">
      <c r="K3578" s="1"/>
    </row>
    <row r="3579" spans="11:11">
      <c r="K3579" s="1"/>
    </row>
    <row r="3580" spans="11:11">
      <c r="K3580" s="1"/>
    </row>
    <row r="3581" spans="11:11">
      <c r="K3581" s="1"/>
    </row>
    <row r="3582" spans="11:11">
      <c r="K3582" s="1"/>
    </row>
    <row r="3583" spans="11:11">
      <c r="K3583" s="1"/>
    </row>
    <row r="3584" spans="11:11">
      <c r="K3584" s="1"/>
    </row>
    <row r="3585" spans="11:11">
      <c r="K3585" s="1"/>
    </row>
  </sheetData>
  <sheetProtection algorithmName="SHA-512" hashValue="SLgDcArmLr/b58RwwLFGcAw8bORbn/vxA4LqKlnIygIhsKo1xDMsAk/9jziaiU5du1Clcxe2Ol8MQ9+QAQakDQ==" saltValue="nWOhzTrQFovhRYTnIR+S7g==" spinCount="100000" sheet="1" objects="1" scenarios="1"/>
  <mergeCells count="20">
    <mergeCell ref="B172:C172"/>
    <mergeCell ref="E174:F174"/>
    <mergeCell ref="B193:C193"/>
    <mergeCell ref="E195:F195"/>
    <mergeCell ref="E111:F111"/>
    <mergeCell ref="B130:C130"/>
    <mergeCell ref="E132:F132"/>
    <mergeCell ref="B151:C151"/>
    <mergeCell ref="E153:F153"/>
    <mergeCell ref="B67:C67"/>
    <mergeCell ref="E69:F69"/>
    <mergeCell ref="B88:C88"/>
    <mergeCell ref="E90:F90"/>
    <mergeCell ref="B109:C109"/>
    <mergeCell ref="E48:F48"/>
    <mergeCell ref="E6:F6"/>
    <mergeCell ref="B4:C4"/>
    <mergeCell ref="B25:C25"/>
    <mergeCell ref="E27:F27"/>
    <mergeCell ref="B46:C46"/>
  </mergeCells>
  <phoneticPr fontId="34" type="noConversion"/>
  <dataValidations count="5">
    <dataValidation type="decimal" operator="greaterThanOrEqual" allowBlank="1" showInputMessage="1" showErrorMessage="1" errorTitle="No puede ser un valor negativo" error="En el caso de proyectos de creación de empresas este valor no puede ser negativo" promptTitle="Porcentaje coste variable" prompt="Relación, indicada en porcentaje, entre los costes variables y el precio de un producto o servicio" sqref="F14 F35" xr:uid="{00000000-0002-0000-0100-000000000000}">
      <formula1>0</formula1>
    </dataValidation>
    <dataValidation type="decimal" operator="greaterThanOrEqual" allowBlank="1" showInputMessage="1" showErrorMessage="1" errorTitle="No puede ser un valor negativo" error="En el caso de proyectos de creación de empresas este valor no puede ser negativo" promptTitle="Cantidad anual gastada " prompt="Cantidad anual gastada en esta categoría de coste fijo, siempre que se comporte como tal o interese tratarlo como tal" sqref="C5 C26 C47 C68 C89 C110 C131 C152 C173 C194" xr:uid="{00000000-0002-0000-0100-000001000000}">
      <formula1>0</formula1>
    </dataValidation>
    <dataValidation allowBlank="1" showInputMessage="1" showErrorMessage="1" errorTitle="Precio superior a coste variable" error="El precio ha de ser superior al coste variable" promptTitle="Precio superior a coste variable" prompt="El precio ha de ser superior al coste variable" sqref="F9 F30 F51 F72 F93 F114 F135 F156 F177 F198" xr:uid="{00000000-0002-0000-0100-000002000000}"/>
    <dataValidation type="decimal" operator="greaterThanOrEqual" allowBlank="1" showInputMessage="1" showErrorMessage="1" errorTitle="No puede ser un valor negativo" error="En el caso de proyectos de creación de empresas este valor no puede ser negativo" promptTitle="Suma de los costes variables " prompt="Suma de los costes variables asociados al precio de un producto o al de la prestaciónd de un servicio" sqref="F10 F31 F52 F73 F94 F115 F136 F157 F178 F199" xr:uid="{00000000-0002-0000-0100-000003000000}">
      <formula1>0</formula1>
    </dataValidation>
    <dataValidation type="list" allowBlank="1" showInputMessage="1" showErrorMessage="1" errorTitle="La selección no ha sido correcta" error="Seleccionamos alguna de las opciones de la lista desplegable" promptTitle="Apoyo cálculo % coste variable" prompt="Elegimos un método para determinar el porcentaje del coste variable" sqref="E6:F6 E27:F27 E48:F48 E69:F69 E90:F90 E111:F111 E132:F132 E153:F153 E174:F174 E195:F195" xr:uid="{2358FBC8-942D-4926-92B4-1E2048D62EBC}">
      <formula1>$B$20:$B$23</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M67"/>
  <sheetViews>
    <sheetView showGridLines="0" zoomScaleNormal="100" workbookViewId="0">
      <selection activeCell="C28" sqref="C28"/>
    </sheetView>
  </sheetViews>
  <sheetFormatPr baseColWidth="10" defaultRowHeight="14.4"/>
  <cols>
    <col min="1" max="1" width="3.33203125" customWidth="1"/>
    <col min="2" max="2" width="40" style="5" customWidth="1"/>
    <col min="3" max="3" width="21.33203125" style="5" customWidth="1"/>
    <col min="4" max="4" width="2.6640625" customWidth="1"/>
    <col min="5" max="5" width="48.44140625" style="5" customWidth="1"/>
    <col min="6" max="6" width="28.33203125" customWidth="1"/>
    <col min="7" max="7" width="11.109375" customWidth="1"/>
    <col min="8" max="8" width="15.33203125" style="149" customWidth="1"/>
    <col min="9" max="9" width="12.109375" style="149" customWidth="1"/>
    <col min="10" max="13" width="11.44140625" style="149"/>
  </cols>
  <sheetData>
    <row r="1" spans="2:13">
      <c r="H1" s="1"/>
      <c r="I1" s="1"/>
      <c r="J1" s="1"/>
      <c r="K1" s="1"/>
      <c r="L1" s="1"/>
      <c r="M1" s="1"/>
    </row>
    <row r="2" spans="2:13" ht="16.95" customHeight="1">
      <c r="B2" s="8" t="s">
        <v>12</v>
      </c>
      <c r="C2" s="9" t="s">
        <v>13</v>
      </c>
      <c r="E2" s="8" t="s">
        <v>21</v>
      </c>
      <c r="F2" s="137">
        <v>0.03</v>
      </c>
      <c r="H2" s="1"/>
      <c r="I2" s="147"/>
      <c r="J2" s="1"/>
      <c r="K2" s="1"/>
      <c r="L2" s="1"/>
      <c r="M2" s="1"/>
    </row>
    <row r="3" spans="2:13" ht="15.6">
      <c r="B3" s="10" t="s">
        <v>0</v>
      </c>
      <c r="C3" s="11"/>
      <c r="E3" s="8" t="s">
        <v>19</v>
      </c>
      <c r="F3" s="136">
        <v>0.25</v>
      </c>
      <c r="H3" s="1"/>
      <c r="I3" s="148"/>
      <c r="J3" s="1"/>
      <c r="K3" s="1"/>
      <c r="L3" s="1"/>
      <c r="M3" s="1"/>
    </row>
    <row r="4" spans="2:13" ht="15.6">
      <c r="B4" s="10" t="s">
        <v>1</v>
      </c>
      <c r="C4" s="12"/>
      <c r="E4" s="8" t="s">
        <v>180</v>
      </c>
      <c r="F4" s="6" t="str">
        <f>IF(F31=0,"Sin datos",F31/C31)</f>
        <v>Sin datos</v>
      </c>
      <c r="H4" s="1"/>
      <c r="I4" s="148"/>
      <c r="J4" s="1"/>
      <c r="K4" s="1"/>
      <c r="L4" s="1"/>
      <c r="M4" s="1"/>
    </row>
    <row r="5" spans="2:13">
      <c r="B5" s="10" t="s">
        <v>2</v>
      </c>
      <c r="C5" s="12"/>
      <c r="E5" s="88"/>
      <c r="F5" s="26"/>
      <c r="H5" s="1"/>
      <c r="J5" s="1"/>
      <c r="K5" s="1"/>
      <c r="L5" s="1"/>
      <c r="M5" s="1"/>
    </row>
    <row r="6" spans="2:13">
      <c r="B6" s="10" t="s">
        <v>3</v>
      </c>
      <c r="C6" s="12"/>
      <c r="E6" s="72"/>
      <c r="F6" s="22"/>
    </row>
    <row r="7" spans="2:13">
      <c r="B7" s="10" t="s">
        <v>4</v>
      </c>
      <c r="C7" s="12"/>
      <c r="E7" s="8" t="s">
        <v>182</v>
      </c>
      <c r="F7" s="139">
        <f>(C19+F36)/365</f>
        <v>0</v>
      </c>
      <c r="I7" s="150"/>
    </row>
    <row r="8" spans="2:13">
      <c r="B8" s="10" t="s">
        <v>5</v>
      </c>
      <c r="C8" s="12"/>
      <c r="E8" s="88"/>
      <c r="F8" s="22"/>
    </row>
    <row r="9" spans="2:13">
      <c r="B9" s="10" t="s">
        <v>6</v>
      </c>
      <c r="C9" s="12"/>
      <c r="E9" s="284"/>
      <c r="F9" s="280"/>
    </row>
    <row r="10" spans="2:13">
      <c r="B10" s="10" t="s">
        <v>7</v>
      </c>
      <c r="C10" s="12"/>
      <c r="E10" s="72"/>
      <c r="F10" s="22"/>
    </row>
    <row r="11" spans="2:13">
      <c r="B11" s="10" t="s">
        <v>8</v>
      </c>
      <c r="C11" s="12"/>
      <c r="E11" s="88"/>
      <c r="F11" s="72"/>
    </row>
    <row r="12" spans="2:13">
      <c r="B12" s="10" t="s">
        <v>9</v>
      </c>
      <c r="C12" s="12"/>
      <c r="E12" s="72"/>
      <c r="F12" s="129"/>
    </row>
    <row r="13" spans="2:13">
      <c r="B13" s="10" t="s">
        <v>10</v>
      </c>
      <c r="C13" s="13"/>
      <c r="E13" s="72"/>
      <c r="F13" s="130"/>
    </row>
    <row r="14" spans="2:13">
      <c r="B14" s="8" t="s">
        <v>11</v>
      </c>
      <c r="C14" s="14">
        <f>SUM(C3:C13)</f>
        <v>0</v>
      </c>
      <c r="E14" s="72"/>
      <c r="F14" s="91"/>
    </row>
    <row r="15" spans="2:13">
      <c r="B15" s="8" t="s">
        <v>14</v>
      </c>
      <c r="C15" s="15">
        <f>C14*(1+F2)</f>
        <v>0</v>
      </c>
      <c r="E15" s="72"/>
      <c r="F15" s="72"/>
    </row>
    <row r="16" spans="2:13">
      <c r="B16" s="8" t="s">
        <v>15</v>
      </c>
      <c r="C16" s="15">
        <f>C15*(1+F2)</f>
        <v>0</v>
      </c>
      <c r="E16" s="88"/>
      <c r="F16" s="72"/>
    </row>
    <row r="17" spans="2:6">
      <c r="B17" s="8" t="s">
        <v>16</v>
      </c>
      <c r="C17" s="15">
        <f>C16*(1+F2)</f>
        <v>0</v>
      </c>
      <c r="E17" s="72"/>
      <c r="F17" s="131"/>
    </row>
    <row r="18" spans="2:6">
      <c r="B18" s="8" t="s">
        <v>17</v>
      </c>
      <c r="C18" s="15">
        <f>C17*(1+F2)</f>
        <v>0</v>
      </c>
      <c r="E18" s="72"/>
      <c r="F18" s="22"/>
    </row>
    <row r="19" spans="2:6">
      <c r="B19" s="8" t="s">
        <v>18</v>
      </c>
      <c r="C19" s="15">
        <f>C18*(1+F2)</f>
        <v>0</v>
      </c>
      <c r="E19" s="88"/>
      <c r="F19" s="55"/>
    </row>
    <row r="20" spans="2:6">
      <c r="E20" s="72"/>
      <c r="F20" s="22"/>
    </row>
    <row r="22" spans="2:6">
      <c r="B22" s="10" t="s">
        <v>60</v>
      </c>
      <c r="C22" s="30"/>
      <c r="E22" s="4" t="s">
        <v>62</v>
      </c>
    </row>
    <row r="23" spans="2:6">
      <c r="B23" s="10" t="s">
        <v>193</v>
      </c>
      <c r="C23" s="30"/>
      <c r="E23" s="4" t="s">
        <v>61</v>
      </c>
    </row>
    <row r="24" spans="2:6">
      <c r="B24" s="10" t="s">
        <v>194</v>
      </c>
      <c r="C24" s="30"/>
      <c r="E24" s="4" t="s">
        <v>192</v>
      </c>
    </row>
    <row r="25" spans="2:6">
      <c r="B25" s="10" t="s">
        <v>195</v>
      </c>
      <c r="C25" s="30"/>
      <c r="E25" s="4" t="s">
        <v>248</v>
      </c>
    </row>
    <row r="26" spans="2:6">
      <c r="B26" s="8" t="s">
        <v>63</v>
      </c>
      <c r="C26" s="28">
        <f>SUM(C22:C25)</f>
        <v>0</v>
      </c>
      <c r="D26" s="21"/>
      <c r="E26" s="32" t="s">
        <v>66</v>
      </c>
    </row>
    <row r="27" spans="2:6">
      <c r="B27" s="10" t="s">
        <v>65</v>
      </c>
      <c r="C27" s="30"/>
      <c r="E27" s="4" t="s">
        <v>67</v>
      </c>
    </row>
    <row r="28" spans="2:6">
      <c r="B28" s="8" t="s">
        <v>64</v>
      </c>
      <c r="C28" s="29">
        <f>C26-C27</f>
        <v>0</v>
      </c>
      <c r="E28" s="27" t="s">
        <v>68</v>
      </c>
    </row>
    <row r="31" spans="2:6">
      <c r="B31" s="8" t="s">
        <v>179</v>
      </c>
      <c r="C31" s="132">
        <f>P1_LíneasExplotaciónINCREMENTAL!I45</f>
        <v>0</v>
      </c>
      <c r="E31" s="8" t="s">
        <v>160</v>
      </c>
      <c r="F31" s="133">
        <f>P1_LíneasExplotaciónINCREMENTAL!L45</f>
        <v>0</v>
      </c>
    </row>
    <row r="32" spans="2:6">
      <c r="B32" s="8" t="s">
        <v>69</v>
      </c>
      <c r="C32" s="132">
        <f>P1_LíneasExplotaciónINCREMENTAL!I46</f>
        <v>0</v>
      </c>
      <c r="E32" s="8" t="s">
        <v>75</v>
      </c>
      <c r="F32" s="133">
        <f>P1_LíneasExplotaciónINCREMENTAL!L46</f>
        <v>0</v>
      </c>
    </row>
    <row r="33" spans="2:6">
      <c r="B33" s="8" t="s">
        <v>70</v>
      </c>
      <c r="C33" s="132">
        <f>P1_LíneasExplotaciónINCREMENTAL!I47</f>
        <v>0</v>
      </c>
      <c r="E33" s="8" t="s">
        <v>76</v>
      </c>
      <c r="F33" s="133">
        <f>P1_LíneasExplotaciónINCREMENTAL!L47</f>
        <v>0</v>
      </c>
    </row>
    <row r="34" spans="2:6">
      <c r="B34" s="8" t="s">
        <v>71</v>
      </c>
      <c r="C34" s="132">
        <f>P1_LíneasExplotaciónINCREMENTAL!I48</f>
        <v>0</v>
      </c>
      <c r="E34" s="8" t="s">
        <v>77</v>
      </c>
      <c r="F34" s="133">
        <f>P1_LíneasExplotaciónINCREMENTAL!L48</f>
        <v>0</v>
      </c>
    </row>
    <row r="35" spans="2:6">
      <c r="B35" s="8" t="s">
        <v>72</v>
      </c>
      <c r="C35" s="132">
        <f>P1_LíneasExplotaciónINCREMENTAL!I49</f>
        <v>0</v>
      </c>
      <c r="E35" s="8" t="s">
        <v>78</v>
      </c>
      <c r="F35" s="133">
        <f>P1_LíneasExplotaciónINCREMENTAL!L49</f>
        <v>0</v>
      </c>
    </row>
    <row r="36" spans="2:6">
      <c r="B36" s="8" t="s">
        <v>73</v>
      </c>
      <c r="C36" s="132">
        <f>P1_LíneasExplotaciónINCREMENTAL!I50</f>
        <v>0</v>
      </c>
      <c r="E36" s="8" t="s">
        <v>79</v>
      </c>
      <c r="F36" s="133">
        <f>P1_LíneasExplotaciónINCREMENTAL!L50</f>
        <v>0</v>
      </c>
    </row>
    <row r="38" spans="2:6">
      <c r="B38" s="40" t="s">
        <v>90</v>
      </c>
      <c r="C38" s="134">
        <f>IF($F$4="Sin datos",0,C14/(1-$F$4))</f>
        <v>0</v>
      </c>
      <c r="E38" s="285" t="s">
        <v>181</v>
      </c>
      <c r="F38" s="286"/>
    </row>
    <row r="39" spans="2:6">
      <c r="B39" s="40" t="s">
        <v>91</v>
      </c>
      <c r="C39" s="134">
        <f t="shared" ref="C39:C43" si="0">IF($F$4="Sin datos",0,C15/(1-$F$4))</f>
        <v>0</v>
      </c>
      <c r="E39" s="286"/>
      <c r="F39" s="286"/>
    </row>
    <row r="40" spans="2:6">
      <c r="B40" s="40" t="s">
        <v>92</v>
      </c>
      <c r="C40" s="134">
        <f t="shared" si="0"/>
        <v>0</v>
      </c>
      <c r="E40" s="286"/>
      <c r="F40" s="286"/>
    </row>
    <row r="41" spans="2:6">
      <c r="B41" s="40" t="s">
        <v>93</v>
      </c>
      <c r="C41" s="134">
        <f t="shared" si="0"/>
        <v>0</v>
      </c>
      <c r="E41" s="286"/>
      <c r="F41" s="286"/>
    </row>
    <row r="42" spans="2:6">
      <c r="B42" s="40" t="s">
        <v>94</v>
      </c>
      <c r="C42" s="134">
        <f t="shared" si="0"/>
        <v>0</v>
      </c>
      <c r="E42" s="286"/>
      <c r="F42" s="286"/>
    </row>
    <row r="43" spans="2:6">
      <c r="B43" s="40" t="s">
        <v>95</v>
      </c>
      <c r="C43" s="134">
        <f t="shared" si="0"/>
        <v>0</v>
      </c>
      <c r="E43" s="286"/>
      <c r="F43" s="286"/>
    </row>
    <row r="46" spans="2:6">
      <c r="B46" s="5" t="s">
        <v>245</v>
      </c>
      <c r="C46" s="189">
        <f>P1_LíneasExplotaciónINCREMENTAL!I53</f>
        <v>0</v>
      </c>
    </row>
    <row r="47" spans="2:6">
      <c r="B47" s="5" t="s">
        <v>246</v>
      </c>
      <c r="C47" s="189">
        <f>P1_LíneasExplotaciónINCREMENTAL!I54</f>
        <v>0</v>
      </c>
    </row>
    <row r="48" spans="2:6">
      <c r="B48" s="5" t="s">
        <v>247</v>
      </c>
      <c r="C48" s="189">
        <f>P1_LíneasExplotaciónINCREMENTAL!I55</f>
        <v>0</v>
      </c>
    </row>
    <row r="65" spans="5:5">
      <c r="E65" s="2" t="s">
        <v>24</v>
      </c>
    </row>
    <row r="66" spans="5:5">
      <c r="E66" s="2" t="s">
        <v>25</v>
      </c>
    </row>
    <row r="67" spans="5:5">
      <c r="E67" s="2" t="s">
        <v>26</v>
      </c>
    </row>
  </sheetData>
  <sheetProtection algorithmName="SHA-512" hashValue="DREsqU6D2zF38lwzdxzHjhkn93ODEaBKZcyMe0uAbgIPhNvZ9186blrKRoOcd7UdCZ9mpi4mchLo8BNTakxLng==" saltValue="BIfKcJ/9SbNxVb70gWg+Xg==" spinCount="100000" sheet="1" objects="1" scenarios="1"/>
  <mergeCells count="2">
    <mergeCell ref="E9:F9"/>
    <mergeCell ref="E38:F43"/>
  </mergeCells>
  <phoneticPr fontId="34" type="noConversion"/>
  <dataValidations count="6">
    <dataValidation type="decimal" operator="greaterThanOrEqual" allowBlank="1" showInputMessage="1" showErrorMessage="1" errorTitle="No puede ser un valor negativo" error="En el caso de proyectos de creación de empresas este valor no puede ser negativo" promptTitle="Suma de los costes variables " prompt="Suma de los costes variables asociados al precio de un producto o al de la prestaciónd de un servicio" sqref="F13" xr:uid="{00000000-0002-0000-0200-000000000000}">
      <formula1>0</formula1>
    </dataValidation>
    <dataValidation allowBlank="1" showInputMessage="1" showErrorMessage="1" errorTitle="Precio superior a coste variable" error="El precio ha de ser superior al coste variable" promptTitle="Precio superior a coste variable" prompt="El precio ha de ser superior al coste variable" sqref="F12" xr:uid="{00000000-0002-0000-0200-000001000000}"/>
    <dataValidation type="decimal" operator="greaterThanOrEqual" allowBlank="1" showInputMessage="1" showErrorMessage="1" errorTitle="No puede ser un valor negativo" error="En el caso de proyectos de creación de empresas este valor no puede ser negativo" promptTitle="Cantidad anual gastada " prompt="Cantidad anual gastada en esta categoría de coste fijo, siempre que se comporte como tal o interese tratarlo como tal" sqref="C3:C13" xr:uid="{00000000-0002-0000-0200-000002000000}">
      <formula1>0</formula1>
    </dataValidation>
    <dataValidation type="whole" operator="greaterThanOrEqual" allowBlank="1" showInputMessage="1" showErrorMessage="1" promptTitle="Días enteros" prompt="Para comprender su significado leemos el mensaje de la derecha" sqref="C27 C22:C25" xr:uid="{00000000-0002-0000-0200-000003000000}">
      <formula1>0</formula1>
    </dataValidation>
    <dataValidation type="decimal" operator="greaterThanOrEqual" allowBlank="1" showInputMessage="1" showErrorMessage="1" errorTitle="No puede ser un valor negativo" error="En el caso de proyectos de creación de empresas este valor no puede ser negativo" promptTitle="Porcentaje coste variable" prompt="Relación, indicada en porcentaje, entre los costes variables y el precio de un producto o servicio" sqref="F17" xr:uid="{00000000-0002-0000-0200-000004000000}">
      <formula1>0</formula1>
    </dataValidation>
    <dataValidation type="list" allowBlank="1" showInputMessage="1" showErrorMessage="1" errorTitle="La selección no ha sido correcta" error="Seleccionamos alguna de las opciones de la lista desplegable" promptTitle="Apoyo cálculo % coste variable" prompt="Elegimos un método para determinar el porcentaje del coste variable" sqref="E9:F9" xr:uid="{00000000-0002-0000-0200-000005000000}">
      <formula1>$E$64:$E$67</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sheetPr>
  <dimension ref="B1:L38"/>
  <sheetViews>
    <sheetView showGridLines="0" zoomScale="95" zoomScaleNormal="95" workbookViewId="0">
      <selection activeCell="E25" sqref="E25"/>
    </sheetView>
  </sheetViews>
  <sheetFormatPr baseColWidth="10" defaultRowHeight="14.4"/>
  <cols>
    <col min="1" max="1" width="11.44140625" customWidth="1"/>
    <col min="2" max="2" width="42.33203125" style="5" customWidth="1"/>
    <col min="3" max="3" width="21.33203125" style="5" customWidth="1"/>
    <col min="4" max="4" width="24" style="5" customWidth="1"/>
    <col min="5" max="5" width="30.44140625" customWidth="1"/>
    <col min="6" max="6" width="2" customWidth="1"/>
    <col min="7" max="7" width="15.33203125" style="149" customWidth="1"/>
    <col min="8" max="8" width="12.109375" style="149" customWidth="1"/>
    <col min="9" max="11" width="11.44140625" style="149"/>
    <col min="12" max="12" width="13.6640625" style="149" customWidth="1"/>
  </cols>
  <sheetData>
    <row r="1" spans="2:12">
      <c r="G1" s="1"/>
      <c r="H1" s="1"/>
      <c r="I1" s="1"/>
      <c r="J1" s="1"/>
      <c r="K1" s="1"/>
      <c r="L1" s="1"/>
    </row>
    <row r="2" spans="2:12">
      <c r="B2" s="8" t="s">
        <v>35</v>
      </c>
      <c r="C2" s="9" t="s">
        <v>213</v>
      </c>
      <c r="D2" s="9" t="s">
        <v>214</v>
      </c>
      <c r="E2" s="9" t="s">
        <v>80</v>
      </c>
      <c r="G2" s="152" t="s">
        <v>31</v>
      </c>
    </row>
    <row r="3" spans="2:12">
      <c r="B3" s="10" t="s">
        <v>36</v>
      </c>
      <c r="C3" s="11"/>
      <c r="D3" s="38"/>
      <c r="E3" s="52">
        <f>C3/5</f>
        <v>0</v>
      </c>
      <c r="G3" s="153" t="s">
        <v>32</v>
      </c>
    </row>
    <row r="4" spans="2:12">
      <c r="B4" s="10" t="s">
        <v>37</v>
      </c>
      <c r="C4" s="36"/>
      <c r="D4" s="38"/>
      <c r="E4" s="90">
        <f t="shared" ref="E4:E7" si="0">C4/5</f>
        <v>0</v>
      </c>
      <c r="G4" s="153" t="s">
        <v>33</v>
      </c>
    </row>
    <row r="5" spans="2:12">
      <c r="B5" s="10" t="s">
        <v>38</v>
      </c>
      <c r="C5" s="36"/>
      <c r="D5" s="38"/>
      <c r="E5" s="90">
        <f t="shared" si="0"/>
        <v>0</v>
      </c>
      <c r="G5" s="153"/>
    </row>
    <row r="6" spans="2:12">
      <c r="B6" s="10" t="s">
        <v>39</v>
      </c>
      <c r="C6" s="36"/>
      <c r="D6" s="38"/>
      <c r="E6" s="90">
        <f t="shared" si="0"/>
        <v>0</v>
      </c>
      <c r="G6" s="128" t="s">
        <v>218</v>
      </c>
      <c r="H6" s="154"/>
      <c r="I6" s="149" t="s">
        <v>219</v>
      </c>
    </row>
    <row r="7" spans="2:12">
      <c r="B7" s="10" t="s">
        <v>40</v>
      </c>
      <c r="C7" s="36"/>
      <c r="D7" s="38"/>
      <c r="E7" s="90">
        <f t="shared" si="0"/>
        <v>0</v>
      </c>
      <c r="G7" s="128" t="s">
        <v>215</v>
      </c>
      <c r="H7" s="155"/>
      <c r="I7" s="149" t="s">
        <v>217</v>
      </c>
    </row>
    <row r="8" spans="2:12">
      <c r="B8" s="10" t="s">
        <v>41</v>
      </c>
      <c r="C8" s="36"/>
      <c r="D8" s="38"/>
      <c r="E8" s="90" t="s">
        <v>81</v>
      </c>
      <c r="G8" s="128" t="s">
        <v>216</v>
      </c>
      <c r="H8" s="156">
        <f>H6*(1+H7)</f>
        <v>0</v>
      </c>
      <c r="I8" s="149" t="s">
        <v>191</v>
      </c>
    </row>
    <row r="9" spans="2:12">
      <c r="B9" s="10" t="s">
        <v>42</v>
      </c>
      <c r="C9" s="36"/>
      <c r="D9" s="38"/>
      <c r="E9" s="90" t="s">
        <v>136</v>
      </c>
    </row>
    <row r="10" spans="2:12">
      <c r="B10" s="10" t="s">
        <v>43</v>
      </c>
      <c r="C10" s="36"/>
      <c r="D10" s="38"/>
      <c r="E10" s="90" t="s">
        <v>136</v>
      </c>
    </row>
    <row r="11" spans="2:12">
      <c r="B11" s="10" t="s">
        <v>44</v>
      </c>
      <c r="C11" s="36"/>
      <c r="D11" s="38"/>
      <c r="E11" s="90" t="s">
        <v>136</v>
      </c>
    </row>
    <row r="12" spans="2:12">
      <c r="B12" s="10" t="s">
        <v>45</v>
      </c>
      <c r="C12" s="36"/>
      <c r="D12" s="38"/>
      <c r="E12" s="90" t="s">
        <v>81</v>
      </c>
    </row>
    <row r="13" spans="2:12">
      <c r="B13" s="10" t="s">
        <v>46</v>
      </c>
      <c r="C13" s="36"/>
      <c r="D13" s="38"/>
      <c r="E13" s="90">
        <f>C13/20</f>
        <v>0</v>
      </c>
    </row>
    <row r="14" spans="2:12">
      <c r="B14" s="10" t="s">
        <v>47</v>
      </c>
      <c r="C14" s="36"/>
      <c r="D14" s="38"/>
      <c r="E14" s="90">
        <f>C14/10</f>
        <v>0</v>
      </c>
    </row>
    <row r="15" spans="2:12">
      <c r="B15" s="10" t="s">
        <v>48</v>
      </c>
      <c r="C15" s="36"/>
      <c r="D15" s="38"/>
      <c r="E15" s="90">
        <f>C15/5</f>
        <v>0</v>
      </c>
    </row>
    <row r="16" spans="2:12">
      <c r="B16" s="10" t="s">
        <v>49</v>
      </c>
      <c r="C16" s="36"/>
      <c r="D16" s="38"/>
      <c r="E16" s="90">
        <f>C16/5</f>
        <v>0</v>
      </c>
    </row>
    <row r="17" spans="2:12">
      <c r="B17" s="10" t="s">
        <v>50</v>
      </c>
      <c r="C17" s="36"/>
      <c r="D17" s="38"/>
      <c r="E17" s="90">
        <f>C17/5</f>
        <v>0</v>
      </c>
    </row>
    <row r="18" spans="2:12">
      <c r="B18" s="10" t="s">
        <v>51</v>
      </c>
      <c r="C18" s="36"/>
      <c r="D18" s="38"/>
      <c r="E18" s="90">
        <f>C18/5</f>
        <v>0</v>
      </c>
    </row>
    <row r="19" spans="2:12">
      <c r="B19" s="10" t="s">
        <v>52</v>
      </c>
      <c r="C19" s="36"/>
      <c r="D19" s="38"/>
      <c r="E19" s="90">
        <f>C19/5</f>
        <v>0</v>
      </c>
    </row>
    <row r="20" spans="2:12">
      <c r="B20" s="10" t="s">
        <v>53</v>
      </c>
      <c r="C20" s="36"/>
      <c r="D20" s="38"/>
      <c r="E20" s="90" t="s">
        <v>136</v>
      </c>
    </row>
    <row r="21" spans="2:12">
      <c r="B21" s="10" t="s">
        <v>54</v>
      </c>
      <c r="C21" s="36"/>
      <c r="D21" s="38"/>
      <c r="E21" s="90" t="s">
        <v>136</v>
      </c>
    </row>
    <row r="22" spans="2:12">
      <c r="B22" s="10" t="s">
        <v>55</v>
      </c>
      <c r="C22" s="36"/>
      <c r="D22" s="38"/>
      <c r="E22" s="90" t="s">
        <v>136</v>
      </c>
    </row>
    <row r="23" spans="2:12">
      <c r="B23" s="10" t="s">
        <v>56</v>
      </c>
      <c r="C23" s="36"/>
      <c r="D23" s="38"/>
      <c r="E23" s="90" t="s">
        <v>136</v>
      </c>
    </row>
    <row r="24" spans="2:12">
      <c r="B24" s="10" t="s">
        <v>58</v>
      </c>
      <c r="C24" s="36"/>
      <c r="D24" s="38"/>
      <c r="E24" s="90" t="s">
        <v>136</v>
      </c>
    </row>
    <row r="25" spans="2:12">
      <c r="B25" s="10" t="s">
        <v>57</v>
      </c>
      <c r="C25" s="36"/>
      <c r="D25" s="38"/>
      <c r="E25" s="90" t="s">
        <v>136</v>
      </c>
    </row>
    <row r="26" spans="2:12">
      <c r="B26" s="10" t="s">
        <v>59</v>
      </c>
      <c r="C26" s="36"/>
      <c r="D26" s="67">
        <f>C26</f>
        <v>0</v>
      </c>
      <c r="E26" s="90" t="s">
        <v>81</v>
      </c>
    </row>
    <row r="27" spans="2:12">
      <c r="B27" s="10" t="s">
        <v>158</v>
      </c>
      <c r="C27" s="140">
        <f>IF(P2_DatosExplotaciónINCREMENTAL!C28&lt;0,0,P2_DatosExplotaciónINCREMENTAL!C28*P2_DatosExplotaciónINCREMENTAL!F7)</f>
        <v>0</v>
      </c>
      <c r="D27" s="67">
        <f>C27</f>
        <v>0</v>
      </c>
      <c r="E27" s="90" t="s">
        <v>81</v>
      </c>
    </row>
    <row r="28" spans="2:12">
      <c r="B28" s="44" t="s">
        <v>159</v>
      </c>
      <c r="C28" s="35"/>
      <c r="D28" s="35"/>
    </row>
    <row r="29" spans="2:12">
      <c r="B29" s="8" t="s">
        <v>82</v>
      </c>
      <c r="C29" s="14">
        <f>SUM(C3:C27)</f>
        <v>0</v>
      </c>
      <c r="D29" s="14">
        <f>SUM(D3:D27)</f>
        <v>0</v>
      </c>
      <c r="E29" s="87" t="s">
        <v>89</v>
      </c>
    </row>
    <row r="30" spans="2:12" s="1" customFormat="1">
      <c r="B30" s="88"/>
      <c r="C30" s="264" t="s">
        <v>350</v>
      </c>
      <c r="D30" s="263"/>
      <c r="G30" s="149"/>
      <c r="H30" s="149"/>
      <c r="I30" s="149"/>
      <c r="J30" s="149"/>
      <c r="K30" s="149"/>
      <c r="L30" s="149"/>
    </row>
    <row r="31" spans="2:12">
      <c r="B31" s="8" t="s">
        <v>220</v>
      </c>
      <c r="C31" s="14">
        <f>D29-C29</f>
        <v>0</v>
      </c>
      <c r="D31" s="120" t="s">
        <v>184</v>
      </c>
    </row>
    <row r="32" spans="2:12">
      <c r="C32" s="265" t="s">
        <v>349</v>
      </c>
      <c r="D32" s="89"/>
    </row>
    <row r="33" spans="2:4">
      <c r="B33" s="8" t="s">
        <v>83</v>
      </c>
      <c r="C33" s="15">
        <f>SUM(E3:E27)</f>
        <v>0</v>
      </c>
      <c r="D33" s="89"/>
    </row>
    <row r="34" spans="2:4">
      <c r="B34" s="8" t="s">
        <v>84</v>
      </c>
      <c r="C34" s="15">
        <f>C33</f>
        <v>0</v>
      </c>
      <c r="D34" s="89"/>
    </row>
    <row r="35" spans="2:4">
      <c r="B35" s="8" t="s">
        <v>85</v>
      </c>
      <c r="C35" s="15">
        <f>C34</f>
        <v>0</v>
      </c>
      <c r="D35" s="89"/>
    </row>
    <row r="36" spans="2:4">
      <c r="B36" s="8" t="s">
        <v>86</v>
      </c>
      <c r="C36" s="15">
        <f>C35</f>
        <v>0</v>
      </c>
      <c r="D36" s="89"/>
    </row>
    <row r="37" spans="2:4">
      <c r="B37" s="8" t="s">
        <v>87</v>
      </c>
      <c r="C37" s="15">
        <f>C36</f>
        <v>0</v>
      </c>
    </row>
    <row r="38" spans="2:4">
      <c r="B38" s="8" t="s">
        <v>88</v>
      </c>
      <c r="C38" s="15">
        <f>C37-SUM(E3:E7)-E15-E16-E17-E18-E19</f>
        <v>0</v>
      </c>
      <c r="D38" s="5" t="s">
        <v>183</v>
      </c>
    </row>
  </sheetData>
  <sheetProtection algorithmName="SHA-512" hashValue="BqhugUX/1pi4NTxHCOJATasCIxW4TpK0MvSuWKueMCm+cM4msV2oLl84Ih6noCGsbQlyfwEFvaCvw/dDUWiAUw==" saltValue="LFQV37hYCUBwv8B/EdKeGQ==" spinCount="100000" sheet="1" objects="1" scenarios="1"/>
  <phoneticPr fontId="34" type="noConversion"/>
  <dataValidations count="2">
    <dataValidation type="decimal" operator="greaterThanOrEqual" allowBlank="1" showInputMessage="1" showErrorMessage="1" errorTitle="No puede ser un valor negativo" error="En el caso de proyectos de creación de empresas este valor no puede ser negativo" promptTitle="Cantidad inversión inicial " prompt="Coste de la inversión inicial en este concepto sin considerar el IVA" sqref="C3:C27" xr:uid="{00000000-0002-0000-0300-000000000000}">
      <formula1>0</formula1>
    </dataValidation>
    <dataValidation type="decimal" operator="greaterThanOrEqual" allowBlank="1" showInputMessage="1" showErrorMessage="1" errorTitle="Con IVA mayor que Sin IVA" error="El importe con IVA ha de ser igual o mayor que el importe sin IVA" promptTitle="Mayor o igual que sin IVA" prompt="Importe bruto del coste de inversión, considerado el IVA" sqref="D3:D27" xr:uid="{00000000-0002-0000-0300-000001000000}">
      <formula1>C3</formula1>
    </dataValidation>
  </dataValidations>
  <pageMargins left="0.7" right="0.7" top="0.75" bottom="0.75" header="0.3" footer="0.3"/>
  <pageSetup paperSize="9" orientation="portrait"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2:M108"/>
  <sheetViews>
    <sheetView showGridLines="0" zoomScale="84" zoomScaleNormal="84" workbookViewId="0">
      <selection activeCell="H4" sqref="H4"/>
    </sheetView>
  </sheetViews>
  <sheetFormatPr baseColWidth="10" defaultRowHeight="14.4"/>
  <cols>
    <col min="1" max="1" width="3.33203125" customWidth="1"/>
    <col min="2" max="2" width="40.88671875" style="5" customWidth="1"/>
    <col min="3" max="3" width="15.5546875" style="5" customWidth="1"/>
    <col min="4" max="4" width="15.109375" style="5" customWidth="1"/>
    <col min="5" max="5" width="17.109375" customWidth="1"/>
    <col min="6" max="6" width="17.5546875" customWidth="1"/>
    <col min="7" max="7" width="16.5546875" customWidth="1"/>
    <col min="8" max="8" width="44.33203125" customWidth="1"/>
    <col min="9" max="9" width="13" customWidth="1"/>
    <col min="10" max="10" width="49.33203125" style="5" customWidth="1"/>
    <col min="11" max="11" width="28.33203125" customWidth="1"/>
    <col min="12" max="12" width="15.77734375" customWidth="1"/>
  </cols>
  <sheetData>
    <row r="2" spans="2:13">
      <c r="B2" s="8" t="s">
        <v>98</v>
      </c>
      <c r="C2" s="9" t="s">
        <v>99</v>
      </c>
      <c r="D2" s="9" t="s">
        <v>100</v>
      </c>
      <c r="E2" s="7" t="s">
        <v>115</v>
      </c>
      <c r="F2" s="7" t="s">
        <v>116</v>
      </c>
      <c r="G2" s="158" t="s">
        <v>252</v>
      </c>
      <c r="H2" t="s">
        <v>412</v>
      </c>
      <c r="J2" s="8" t="s">
        <v>19</v>
      </c>
      <c r="K2" s="6">
        <f>P2_DatosExplotaciónINCREMENTAL!F3</f>
        <v>0.25</v>
      </c>
    </row>
    <row r="3" spans="2:13">
      <c r="B3" s="10" t="s">
        <v>96</v>
      </c>
      <c r="C3" s="11"/>
      <c r="D3" s="52" t="s">
        <v>101</v>
      </c>
      <c r="E3" s="53">
        <f>K3</f>
        <v>0.02</v>
      </c>
      <c r="F3" s="53">
        <f>K3</f>
        <v>0.02</v>
      </c>
      <c r="G3" s="52" t="s">
        <v>101</v>
      </c>
      <c r="J3" s="8" t="s">
        <v>34</v>
      </c>
      <c r="K3" s="138">
        <v>0.02</v>
      </c>
    </row>
    <row r="4" spans="2:13">
      <c r="B4" s="10" t="s">
        <v>249</v>
      </c>
      <c r="C4" s="12"/>
      <c r="D4" s="48"/>
      <c r="E4" s="51"/>
      <c r="F4" s="54">
        <f>E4*(1-$K$2)</f>
        <v>0</v>
      </c>
      <c r="G4" s="274">
        <v>0</v>
      </c>
      <c r="H4" s="2">
        <v>0</v>
      </c>
      <c r="J4" s="56" t="s">
        <v>89</v>
      </c>
      <c r="K4" s="57">
        <f>'P3_Plan Inversión_INCREMENTAL'!D29</f>
        <v>0</v>
      </c>
      <c r="L4" s="261" t="s">
        <v>344</v>
      </c>
      <c r="M4" s="262" t="s">
        <v>345</v>
      </c>
    </row>
    <row r="5" spans="2:13">
      <c r="B5" s="10" t="s">
        <v>250</v>
      </c>
      <c r="C5" s="12"/>
      <c r="D5" s="48"/>
      <c r="E5" s="157"/>
      <c r="F5" s="54">
        <f>E5*(1-$K$2)</f>
        <v>0</v>
      </c>
      <c r="G5" s="274">
        <v>0</v>
      </c>
      <c r="H5" s="2">
        <v>1</v>
      </c>
      <c r="J5" s="5" t="s">
        <v>103</v>
      </c>
      <c r="K5" s="45" t="str">
        <f>IF(C8&lt;K4,(K4-C8),"No falta financiación")</f>
        <v>No falta financiación</v>
      </c>
    </row>
    <row r="6" spans="2:13">
      <c r="B6" s="10" t="s">
        <v>251</v>
      </c>
      <c r="C6" s="12"/>
      <c r="D6" s="48"/>
      <c r="E6" s="157"/>
      <c r="F6" s="54">
        <f>E6*(1-$K$2)</f>
        <v>0</v>
      </c>
      <c r="G6" s="274">
        <v>0</v>
      </c>
      <c r="H6" s="2">
        <v>2</v>
      </c>
      <c r="J6" s="5" t="s">
        <v>104</v>
      </c>
      <c r="K6" s="46" t="str">
        <f>IF(K4&lt;C8,C8-K4,"No sobra financiación")</f>
        <v>No sobra financiación</v>
      </c>
    </row>
    <row r="7" spans="2:13" ht="15.6">
      <c r="B7" s="10" t="s">
        <v>118</v>
      </c>
      <c r="C7" s="12"/>
      <c r="D7" s="48"/>
      <c r="E7" s="43">
        <v>0</v>
      </c>
      <c r="F7" s="43">
        <v>0</v>
      </c>
      <c r="G7" s="274">
        <v>0</v>
      </c>
      <c r="J7" s="259" t="s">
        <v>342</v>
      </c>
      <c r="K7" s="270"/>
      <c r="L7" s="261" t="s">
        <v>344</v>
      </c>
      <c r="M7" s="262" t="s">
        <v>348</v>
      </c>
    </row>
    <row r="8" spans="2:13">
      <c r="B8" s="8" t="s">
        <v>102</v>
      </c>
      <c r="C8" s="14">
        <f>SUM(C3:C7)</f>
        <v>0</v>
      </c>
      <c r="G8" s="1"/>
      <c r="H8" s="278" t="s">
        <v>413</v>
      </c>
      <c r="J8" s="5" t="s">
        <v>343</v>
      </c>
      <c r="K8" s="260">
        <f>C3</f>
        <v>0</v>
      </c>
      <c r="L8" s="261" t="s">
        <v>344</v>
      </c>
      <c r="M8" s="262" t="s">
        <v>347</v>
      </c>
    </row>
    <row r="9" spans="2:13">
      <c r="C9" s="47" t="s">
        <v>105</v>
      </c>
      <c r="D9" s="4" t="s">
        <v>106</v>
      </c>
      <c r="E9" s="5"/>
      <c r="F9" s="42" t="str">
        <f>IF(C8=0,"Sin datos",(F3*C3+F4*C4+C5*F5+C6*F6+F7*C7)/(C3+C4+C5+C6+C7))</f>
        <v>Sin datos</v>
      </c>
      <c r="G9" s="49"/>
      <c r="I9" s="64"/>
      <c r="J9" s="5" t="s">
        <v>400</v>
      </c>
      <c r="K9" s="272">
        <f>K4-K7-K8</f>
        <v>0</v>
      </c>
      <c r="L9" s="261" t="s">
        <v>344</v>
      </c>
      <c r="M9" s="262" t="s">
        <v>346</v>
      </c>
    </row>
    <row r="10" spans="2:13">
      <c r="C10" s="50">
        <f>IF(D4=0,0,C4*E4)</f>
        <v>0</v>
      </c>
      <c r="D10" s="16">
        <f>IF(D5=0,0,C5*E5)</f>
        <v>0</v>
      </c>
      <c r="E10" s="16">
        <f>IF(D6=0,0,C6*E6)</f>
        <v>0</v>
      </c>
      <c r="F10" s="16">
        <f>IF(D7=0,0,C7/D7)</f>
        <v>0</v>
      </c>
      <c r="I10" s="59"/>
      <c r="J10"/>
      <c r="K10" s="4"/>
    </row>
    <row r="11" spans="2:13">
      <c r="B11" s="174" t="s">
        <v>253</v>
      </c>
      <c r="C11" s="175" t="s">
        <v>121</v>
      </c>
      <c r="D11" s="176" t="s">
        <v>270</v>
      </c>
      <c r="E11" s="176" t="s">
        <v>114</v>
      </c>
      <c r="F11" s="177" t="s">
        <v>117</v>
      </c>
      <c r="H11" s="168" t="s">
        <v>265</v>
      </c>
      <c r="I11" s="170" t="s">
        <v>121</v>
      </c>
      <c r="J11" s="171" t="s">
        <v>270</v>
      </c>
      <c r="K11" s="171" t="s">
        <v>114</v>
      </c>
      <c r="L11" s="172" t="s">
        <v>117</v>
      </c>
    </row>
    <row r="12" spans="2:13">
      <c r="B12" s="174" t="s">
        <v>107</v>
      </c>
      <c r="C12" s="199">
        <f>IF($C$4=0,0,IF($D$4=0,0,IF($E$4=0,0,-PMT($E$4,$D$4,$C$4,,0))))</f>
        <v>0</v>
      </c>
      <c r="D12" s="200">
        <f>IF(C12=0,0,$E$4*C4)</f>
        <v>0</v>
      </c>
      <c r="E12" s="201">
        <f>IF(C12=0,0,C12-D12)</f>
        <v>0</v>
      </c>
      <c r="F12" s="215">
        <f>C4-E12</f>
        <v>0</v>
      </c>
      <c r="H12" s="169" t="s">
        <v>107</v>
      </c>
      <c r="I12" s="233">
        <f>IF($G$4=0,C12,IF($G$4=1,C45,C78))</f>
        <v>0</v>
      </c>
      <c r="J12" s="234">
        <f t="shared" ref="J12:L12" si="0">IF($G$4=0,D12,IF($G$4=1,D45,D78))</f>
        <v>0</v>
      </c>
      <c r="K12" s="235">
        <f t="shared" si="0"/>
        <v>0</v>
      </c>
      <c r="L12" s="236">
        <f t="shared" si="0"/>
        <v>0</v>
      </c>
    </row>
    <row r="13" spans="2:13">
      <c r="B13" s="174" t="s">
        <v>108</v>
      </c>
      <c r="C13" s="199">
        <f>IF(D4&lt;2,0,IF($C$4=0,0,IF($D$4=0,0,IF($E$4=0,0,-PMT($E$4,$D$4,$C$4,,0)))))</f>
        <v>0</v>
      </c>
      <c r="D13" s="200">
        <f>IF(C13=0,0,$E$4*F12)</f>
        <v>0</v>
      </c>
      <c r="E13" s="201">
        <f t="shared" ref="E13:E17" si="1">IF(C13=0,0,C13-D13)</f>
        <v>0</v>
      </c>
      <c r="F13" s="216">
        <f>F12-E13</f>
        <v>0</v>
      </c>
      <c r="H13" s="169" t="s">
        <v>108</v>
      </c>
      <c r="I13" s="237">
        <f t="shared" ref="I13:I17" si="2">IF($G$4=0,C13,IF($G$4=1,C46,C79))</f>
        <v>0</v>
      </c>
      <c r="J13" s="238">
        <f t="shared" ref="J13:J17" si="3">IF($G$4=0,D13,IF($G$4=1,D46,D79))</f>
        <v>0</v>
      </c>
      <c r="K13" s="239">
        <f t="shared" ref="K13:K17" si="4">IF($G$4=0,E13,IF($G$4=1,E46,E79))</f>
        <v>0</v>
      </c>
      <c r="L13" s="240">
        <f t="shared" ref="L13:L17" si="5">IF($G$4=0,F13,IF($G$4=1,F46,F79))</f>
        <v>0</v>
      </c>
    </row>
    <row r="14" spans="2:13">
      <c r="B14" s="174" t="s">
        <v>109</v>
      </c>
      <c r="C14" s="199">
        <f>IF(D4&lt;3,0,IF($C$4=0,0,IF($D$4=0,0,IF($E$4=0,0,-PMT($E$4,$D$4,$C$4,,0)))))</f>
        <v>0</v>
      </c>
      <c r="D14" s="200">
        <f t="shared" ref="D14:D17" si="6">IF(C14=0,0,$E$4*F13)</f>
        <v>0</v>
      </c>
      <c r="E14" s="201">
        <f t="shared" si="1"/>
        <v>0</v>
      </c>
      <c r="F14" s="216">
        <f>F13-E14</f>
        <v>0</v>
      </c>
      <c r="H14" s="169" t="s">
        <v>109</v>
      </c>
      <c r="I14" s="237">
        <f t="shared" si="2"/>
        <v>0</v>
      </c>
      <c r="J14" s="238">
        <f t="shared" si="3"/>
        <v>0</v>
      </c>
      <c r="K14" s="239">
        <f t="shared" si="4"/>
        <v>0</v>
      </c>
      <c r="L14" s="240">
        <f t="shared" si="5"/>
        <v>0</v>
      </c>
    </row>
    <row r="15" spans="2:13">
      <c r="B15" s="174" t="s">
        <v>110</v>
      </c>
      <c r="C15" s="199">
        <f>IF(D4&lt;4,0,IF($C$4=0,0,IF($D$4=0,0,IF($E$4=0,0,-PMT($E$4,$D$4,$C$4,,0)))))</f>
        <v>0</v>
      </c>
      <c r="D15" s="200">
        <f t="shared" si="6"/>
        <v>0</v>
      </c>
      <c r="E15" s="201">
        <f t="shared" si="1"/>
        <v>0</v>
      </c>
      <c r="F15" s="216">
        <f t="shared" ref="F15:F17" si="7">F14-E15</f>
        <v>0</v>
      </c>
      <c r="H15" s="169" t="s">
        <v>110</v>
      </c>
      <c r="I15" s="237">
        <f t="shared" si="2"/>
        <v>0</v>
      </c>
      <c r="J15" s="238">
        <f t="shared" si="3"/>
        <v>0</v>
      </c>
      <c r="K15" s="239">
        <f t="shared" si="4"/>
        <v>0</v>
      </c>
      <c r="L15" s="240">
        <f t="shared" si="5"/>
        <v>0</v>
      </c>
    </row>
    <row r="16" spans="2:13">
      <c r="B16" s="174" t="s">
        <v>111</v>
      </c>
      <c r="C16" s="199">
        <f>IF(D4&lt;5,0,IF($C$4=0,0,IF($D$4=0,0,IF($E$4=0,0,-PMT($E$4,$D$4,$C$4,,0)))))</f>
        <v>0</v>
      </c>
      <c r="D16" s="200">
        <f t="shared" si="6"/>
        <v>0</v>
      </c>
      <c r="E16" s="201">
        <f t="shared" si="1"/>
        <v>0</v>
      </c>
      <c r="F16" s="216">
        <f t="shared" si="7"/>
        <v>0</v>
      </c>
      <c r="H16" s="169" t="s">
        <v>111</v>
      </c>
      <c r="I16" s="237">
        <f t="shared" si="2"/>
        <v>0</v>
      </c>
      <c r="J16" s="238">
        <f t="shared" si="3"/>
        <v>0</v>
      </c>
      <c r="K16" s="239">
        <f t="shared" si="4"/>
        <v>0</v>
      </c>
      <c r="L16" s="240">
        <f t="shared" si="5"/>
        <v>0</v>
      </c>
    </row>
    <row r="17" spans="2:12">
      <c r="B17" s="174" t="s">
        <v>112</v>
      </c>
      <c r="C17" s="199">
        <f>IF(D4&lt;6,0,IF($C$4=0,0,IF($D$4=0,0,IF($E$4=0,0,-PMT($E$4,$D$4,$C$4,,0)))))</f>
        <v>0</v>
      </c>
      <c r="D17" s="200">
        <f t="shared" si="6"/>
        <v>0</v>
      </c>
      <c r="E17" s="201">
        <f t="shared" si="1"/>
        <v>0</v>
      </c>
      <c r="F17" s="217">
        <f t="shared" si="7"/>
        <v>0</v>
      </c>
      <c r="H17" s="169" t="s">
        <v>112</v>
      </c>
      <c r="I17" s="241">
        <f t="shared" si="2"/>
        <v>0</v>
      </c>
      <c r="J17" s="242">
        <f t="shared" si="3"/>
        <v>0</v>
      </c>
      <c r="K17" s="243">
        <f t="shared" si="4"/>
        <v>0</v>
      </c>
      <c r="L17" s="244">
        <f t="shared" si="5"/>
        <v>0</v>
      </c>
    </row>
    <row r="18" spans="2:12">
      <c r="C18" s="39"/>
      <c r="J18"/>
    </row>
    <row r="19" spans="2:12">
      <c r="B19" s="174" t="s">
        <v>254</v>
      </c>
      <c r="C19" s="175" t="s">
        <v>121</v>
      </c>
      <c r="D19" s="176" t="s">
        <v>270</v>
      </c>
      <c r="E19" s="176" t="s">
        <v>114</v>
      </c>
      <c r="F19" s="177" t="s">
        <v>117</v>
      </c>
      <c r="G19" s="68"/>
      <c r="H19" s="168" t="s">
        <v>266</v>
      </c>
      <c r="I19" s="170" t="s">
        <v>121</v>
      </c>
      <c r="J19" s="171" t="s">
        <v>270</v>
      </c>
      <c r="K19" s="171" t="s">
        <v>114</v>
      </c>
      <c r="L19" s="172" t="s">
        <v>117</v>
      </c>
    </row>
    <row r="20" spans="2:12">
      <c r="B20" s="174" t="s">
        <v>107</v>
      </c>
      <c r="C20" s="199">
        <f>IF($C$5=0,0,IF($D$5=0,0,IF($E$5=0,0,-PMT($E$5,$D$5,$C$5,,0))))</f>
        <v>0</v>
      </c>
      <c r="D20" s="200">
        <f>IF(C20=0,0,$E$5*C5)</f>
        <v>0</v>
      </c>
      <c r="E20" s="201">
        <f>IF(C20=0,0,C20-D20)</f>
        <v>0</v>
      </c>
      <c r="F20" s="215">
        <f>C5-E20</f>
        <v>0</v>
      </c>
      <c r="G20" s="69"/>
      <c r="H20" s="169" t="s">
        <v>107</v>
      </c>
      <c r="I20" s="233">
        <f>IF($G$5=0,C20,IF($G$5=1,C53,C86))</f>
        <v>0</v>
      </c>
      <c r="J20" s="234">
        <f t="shared" ref="J20:L20" si="8">IF($G$5=0,D20,IF($G$5=1,D53,D86))</f>
        <v>0</v>
      </c>
      <c r="K20" s="235">
        <f t="shared" si="8"/>
        <v>0</v>
      </c>
      <c r="L20" s="236">
        <f t="shared" si="8"/>
        <v>0</v>
      </c>
    </row>
    <row r="21" spans="2:12">
      <c r="B21" s="174" t="s">
        <v>108</v>
      </c>
      <c r="C21" s="199">
        <f>IF(D5&lt;2,0,IF($C$5=0,0,IF($D$5=0,0,IF($E$5=0,0,-PMT($E$5,$D$5,$C$5,,0)))))</f>
        <v>0</v>
      </c>
      <c r="D21" s="200">
        <f>IF(C21=0,0,$E$5*F20)</f>
        <v>0</v>
      </c>
      <c r="E21" s="201">
        <f t="shared" ref="E21:E25" si="9">IF(C21=0,0,C21-D21)</f>
        <v>0</v>
      </c>
      <c r="F21" s="216">
        <f>F20-E21</f>
        <v>0</v>
      </c>
      <c r="G21" s="69"/>
      <c r="H21" s="169" t="s">
        <v>108</v>
      </c>
      <c r="I21" s="237">
        <f t="shared" ref="I21:I25" si="10">IF($G$5=0,C21,IF($G$5=1,C54,C87))</f>
        <v>0</v>
      </c>
      <c r="J21" s="238">
        <f t="shared" ref="J21:J25" si="11">IF($G$5=0,D21,IF($G$5=1,D54,D87))</f>
        <v>0</v>
      </c>
      <c r="K21" s="239">
        <f t="shared" ref="K21:K25" si="12">IF($G$5=0,E21,IF($G$5=1,E54,E87))</f>
        <v>0</v>
      </c>
      <c r="L21" s="240">
        <f t="shared" ref="L21:L25" si="13">IF($G$5=0,F21,IF($G$5=1,F54,F87))</f>
        <v>0</v>
      </c>
    </row>
    <row r="22" spans="2:12">
      <c r="B22" s="174" t="s">
        <v>109</v>
      </c>
      <c r="C22" s="199">
        <f>IF(D5&lt;3,0,IF($C$5=0,0,IF($D$5=0,0,IF($E$5=0,0,-PMT($E$5,$D$5,$C$5,,0)))))</f>
        <v>0</v>
      </c>
      <c r="D22" s="200">
        <f>IF(C22=0,0,$E$5*F21)</f>
        <v>0</v>
      </c>
      <c r="E22" s="201">
        <f t="shared" si="9"/>
        <v>0</v>
      </c>
      <c r="F22" s="216">
        <f>F21-E22</f>
        <v>0</v>
      </c>
      <c r="G22" s="69"/>
      <c r="H22" s="169" t="s">
        <v>109</v>
      </c>
      <c r="I22" s="237">
        <f t="shared" si="10"/>
        <v>0</v>
      </c>
      <c r="J22" s="238">
        <f t="shared" si="11"/>
        <v>0</v>
      </c>
      <c r="K22" s="239">
        <f t="shared" si="12"/>
        <v>0</v>
      </c>
      <c r="L22" s="240">
        <f t="shared" si="13"/>
        <v>0</v>
      </c>
    </row>
    <row r="23" spans="2:12">
      <c r="B23" s="174" t="s">
        <v>110</v>
      </c>
      <c r="C23" s="199">
        <f>IF(D5&lt;4,0,IF($C$5=0,0,IF($D$5=0,0,IF($E$5=0,0,-PMT($E$5,$D$5,$C$5,,0)))))</f>
        <v>0</v>
      </c>
      <c r="D23" s="200">
        <f>IF(C23=0,0,$E$5*F22)</f>
        <v>0</v>
      </c>
      <c r="E23" s="201">
        <f t="shared" si="9"/>
        <v>0</v>
      </c>
      <c r="F23" s="216">
        <f t="shared" ref="F23:F25" si="14">F22-E23</f>
        <v>0</v>
      </c>
      <c r="G23" s="69"/>
      <c r="H23" s="169" t="s">
        <v>110</v>
      </c>
      <c r="I23" s="237">
        <f t="shared" si="10"/>
        <v>0</v>
      </c>
      <c r="J23" s="238">
        <f t="shared" si="11"/>
        <v>0</v>
      </c>
      <c r="K23" s="239">
        <f t="shared" si="12"/>
        <v>0</v>
      </c>
      <c r="L23" s="240">
        <f t="shared" si="13"/>
        <v>0</v>
      </c>
    </row>
    <row r="24" spans="2:12">
      <c r="B24" s="174" t="s">
        <v>111</v>
      </c>
      <c r="C24" s="199">
        <f>IF(D5&lt;5,0,IF($C$5=0,0,IF($D$5=0,0,IF($E$5=0,0,-PMT($E$5,$D$5,$C$5,,0)))))</f>
        <v>0</v>
      </c>
      <c r="D24" s="200">
        <f>IF(C24=0,0,$E$5*F23)</f>
        <v>0</v>
      </c>
      <c r="E24" s="201">
        <f t="shared" si="9"/>
        <v>0</v>
      </c>
      <c r="F24" s="216">
        <f t="shared" si="14"/>
        <v>0</v>
      </c>
      <c r="G24" s="69"/>
      <c r="H24" s="169" t="s">
        <v>111</v>
      </c>
      <c r="I24" s="237">
        <f t="shared" si="10"/>
        <v>0</v>
      </c>
      <c r="J24" s="238">
        <f t="shared" si="11"/>
        <v>0</v>
      </c>
      <c r="K24" s="239">
        <f t="shared" si="12"/>
        <v>0</v>
      </c>
      <c r="L24" s="240">
        <f t="shared" si="13"/>
        <v>0</v>
      </c>
    </row>
    <row r="25" spans="2:12">
      <c r="B25" s="174" t="s">
        <v>112</v>
      </c>
      <c r="C25" s="199">
        <f>IF(D5&lt;6,0,IF($C$5=0,0,IF($D$5=0,0,IF($E$5=0,0,-PMT($E$5,$D$5,$C$5,,0)))))</f>
        <v>0</v>
      </c>
      <c r="D25" s="200">
        <f>IF(C25=0,0,$E$5*F24)</f>
        <v>0</v>
      </c>
      <c r="E25" s="201">
        <f t="shared" si="9"/>
        <v>0</v>
      </c>
      <c r="F25" s="217">
        <f t="shared" si="14"/>
        <v>0</v>
      </c>
      <c r="H25" s="169" t="s">
        <v>112</v>
      </c>
      <c r="I25" s="241">
        <f t="shared" si="10"/>
        <v>0</v>
      </c>
      <c r="J25" s="242">
        <f t="shared" si="11"/>
        <v>0</v>
      </c>
      <c r="K25" s="243">
        <f t="shared" si="12"/>
        <v>0</v>
      </c>
      <c r="L25" s="244">
        <f t="shared" si="13"/>
        <v>0</v>
      </c>
    </row>
    <row r="27" spans="2:12">
      <c r="B27" s="174" t="s">
        <v>255</v>
      </c>
      <c r="C27" s="175" t="s">
        <v>121</v>
      </c>
      <c r="D27" s="176" t="s">
        <v>270</v>
      </c>
      <c r="E27" s="176" t="s">
        <v>114</v>
      </c>
      <c r="F27" s="177" t="s">
        <v>117</v>
      </c>
      <c r="H27" s="168" t="s">
        <v>267</v>
      </c>
      <c r="I27" s="170" t="s">
        <v>121</v>
      </c>
      <c r="J27" s="171" t="s">
        <v>270</v>
      </c>
      <c r="K27" s="171" t="s">
        <v>114</v>
      </c>
      <c r="L27" s="172" t="s">
        <v>117</v>
      </c>
    </row>
    <row r="28" spans="2:12">
      <c r="B28" s="174" t="s">
        <v>107</v>
      </c>
      <c r="C28" s="199">
        <f>IF($C$6=0,0,IF($D$6=0,0,IF($E$6=0,0,-PMT($E$6,$D$6,$C$6,,0))))</f>
        <v>0</v>
      </c>
      <c r="D28" s="200">
        <f>IF(C6=0,0,$E$6*C6)</f>
        <v>0</v>
      </c>
      <c r="E28" s="201">
        <f>IF(C28=0,0,C28-D28)</f>
        <v>0</v>
      </c>
      <c r="F28" s="215">
        <f>C6-E28</f>
        <v>0</v>
      </c>
      <c r="H28" s="169" t="s">
        <v>107</v>
      </c>
      <c r="I28" s="233">
        <f>IF($G$6=0,C28,IF($G$6=1,C61,C94))</f>
        <v>0</v>
      </c>
      <c r="J28" s="234">
        <f t="shared" ref="J28:L28" si="15">IF($G$6=0,D28,IF($G$6=1,D61,D94))</f>
        <v>0</v>
      </c>
      <c r="K28" s="235">
        <f t="shared" si="15"/>
        <v>0</v>
      </c>
      <c r="L28" s="236">
        <f t="shared" si="15"/>
        <v>0</v>
      </c>
    </row>
    <row r="29" spans="2:12">
      <c r="B29" s="174" t="s">
        <v>108</v>
      </c>
      <c r="C29" s="199">
        <f>IF(D6&lt;2,0,IF($C$6=0,0,IF($D$6=0,0,IF($E$6=0,0,-PMT($E$6,$D$6,$C$6,,0)))))</f>
        <v>0</v>
      </c>
      <c r="D29" s="200">
        <f>IF(C29=0,0,$E$6*F28)</f>
        <v>0</v>
      </c>
      <c r="E29" s="201">
        <f t="shared" ref="E29:E33" si="16">IF(C29=0,0,C29-D29)</f>
        <v>0</v>
      </c>
      <c r="F29" s="216">
        <f>F28-E29</f>
        <v>0</v>
      </c>
      <c r="H29" s="169" t="s">
        <v>108</v>
      </c>
      <c r="I29" s="237">
        <f t="shared" ref="I29:I33" si="17">IF($G$6=0,C29,IF($G$6=1,C62,C95))</f>
        <v>0</v>
      </c>
      <c r="J29" s="238">
        <f t="shared" ref="J29:J33" si="18">IF($G$6=0,D29,IF($G$6=1,D62,D95))</f>
        <v>0</v>
      </c>
      <c r="K29" s="239">
        <f t="shared" ref="K29:K33" si="19">IF($G$6=0,E29,IF($G$6=1,E62,E95))</f>
        <v>0</v>
      </c>
      <c r="L29" s="240">
        <f t="shared" ref="L29:L33" si="20">IF($G$6=0,F29,IF($G$6=1,F62,F95))</f>
        <v>0</v>
      </c>
    </row>
    <row r="30" spans="2:12">
      <c r="B30" s="174" t="s">
        <v>109</v>
      </c>
      <c r="C30" s="199">
        <f>IF(D6&lt;3,0,IF($C$6=0,0,IF($D$6=0,0,IF($E$6=0,0,-PMT($E$6,$D$6,$C$6,,0)))))</f>
        <v>0</v>
      </c>
      <c r="D30" s="200">
        <f>IF(C30=0,0,$E$6*F29)</f>
        <v>0</v>
      </c>
      <c r="E30" s="201">
        <f t="shared" si="16"/>
        <v>0</v>
      </c>
      <c r="F30" s="216">
        <f>F29-E30</f>
        <v>0</v>
      </c>
      <c r="H30" s="169" t="s">
        <v>109</v>
      </c>
      <c r="I30" s="237">
        <f t="shared" si="17"/>
        <v>0</v>
      </c>
      <c r="J30" s="238">
        <f t="shared" si="18"/>
        <v>0</v>
      </c>
      <c r="K30" s="239">
        <f t="shared" si="19"/>
        <v>0</v>
      </c>
      <c r="L30" s="240">
        <f t="shared" si="20"/>
        <v>0</v>
      </c>
    </row>
    <row r="31" spans="2:12">
      <c r="B31" s="174" t="s">
        <v>110</v>
      </c>
      <c r="C31" s="199">
        <f>IF(D6&lt;4,0,IF($C$6=0,0,IF($D$6=0,0,IF($E$6=0,0,-PMT($E$6,$D$6,$C$6,,0)))))</f>
        <v>0</v>
      </c>
      <c r="D31" s="200">
        <f>IF(C31=0,0,$E$6*F30)</f>
        <v>0</v>
      </c>
      <c r="E31" s="201">
        <f t="shared" si="16"/>
        <v>0</v>
      </c>
      <c r="F31" s="216">
        <f t="shared" ref="F31:F33" si="21">F30-E31</f>
        <v>0</v>
      </c>
      <c r="H31" s="169" t="s">
        <v>110</v>
      </c>
      <c r="I31" s="237">
        <f t="shared" si="17"/>
        <v>0</v>
      </c>
      <c r="J31" s="238">
        <f t="shared" si="18"/>
        <v>0</v>
      </c>
      <c r="K31" s="239">
        <f t="shared" si="19"/>
        <v>0</v>
      </c>
      <c r="L31" s="240">
        <f t="shared" si="20"/>
        <v>0</v>
      </c>
    </row>
    <row r="32" spans="2:12">
      <c r="B32" s="174" t="s">
        <v>111</v>
      </c>
      <c r="C32" s="199">
        <f>IF(D6&lt;5,0,IF($C$6=0,0,IF($D$6=0,0,IF($E$6=0,0,-PMT($E$6,$D$6,$C$6,,0)))))</f>
        <v>0</v>
      </c>
      <c r="D32" s="200">
        <f>IF(C32=0,0,$E$6*F31)</f>
        <v>0</v>
      </c>
      <c r="E32" s="201">
        <f t="shared" si="16"/>
        <v>0</v>
      </c>
      <c r="F32" s="216">
        <f t="shared" si="21"/>
        <v>0</v>
      </c>
      <c r="H32" s="169" t="s">
        <v>111</v>
      </c>
      <c r="I32" s="237">
        <f t="shared" si="17"/>
        <v>0</v>
      </c>
      <c r="J32" s="238">
        <f t="shared" si="18"/>
        <v>0</v>
      </c>
      <c r="K32" s="239">
        <f t="shared" si="19"/>
        <v>0</v>
      </c>
      <c r="L32" s="240">
        <f t="shared" si="20"/>
        <v>0</v>
      </c>
    </row>
    <row r="33" spans="2:12">
      <c r="B33" s="174" t="s">
        <v>112</v>
      </c>
      <c r="C33" s="199">
        <f>IF(D6&lt;6,0,IF($C$6=0,0,IF($D$6=0,0,IF($E$6=0,0,-PMT($E$6,$D$6,$C$6,,0)))))</f>
        <v>0</v>
      </c>
      <c r="D33" s="200">
        <f>IF(C33=0,0,$E$6*F32)</f>
        <v>0</v>
      </c>
      <c r="E33" s="201">
        <f t="shared" si="16"/>
        <v>0</v>
      </c>
      <c r="F33" s="217">
        <f t="shared" si="21"/>
        <v>0</v>
      </c>
      <c r="H33" s="169" t="s">
        <v>112</v>
      </c>
      <c r="I33" s="241">
        <f t="shared" si="17"/>
        <v>0</v>
      </c>
      <c r="J33" s="242">
        <f t="shared" si="18"/>
        <v>0</v>
      </c>
      <c r="K33" s="243">
        <f t="shared" si="19"/>
        <v>0</v>
      </c>
      <c r="L33" s="244">
        <f t="shared" si="20"/>
        <v>0</v>
      </c>
    </row>
    <row r="36" spans="2:12">
      <c r="B36" s="174" t="s">
        <v>256</v>
      </c>
      <c r="E36" s="176" t="s">
        <v>119</v>
      </c>
      <c r="F36" s="176" t="s">
        <v>120</v>
      </c>
      <c r="H36" s="173" t="s">
        <v>268</v>
      </c>
      <c r="I36" s="170" t="s">
        <v>121</v>
      </c>
      <c r="K36" s="171" t="s">
        <v>119</v>
      </c>
      <c r="L36" s="171" t="s">
        <v>120</v>
      </c>
    </row>
    <row r="37" spans="2:12">
      <c r="B37" s="174" t="s">
        <v>107</v>
      </c>
      <c r="E37" s="202">
        <f>IF(C7=0,0,F10)</f>
        <v>0</v>
      </c>
      <c r="F37" s="200">
        <f>C7-E37</f>
        <v>0</v>
      </c>
      <c r="H37" s="169" t="s">
        <v>107</v>
      </c>
      <c r="I37" s="233">
        <f>K37</f>
        <v>0</v>
      </c>
      <c r="K37" s="233">
        <f>IF($G$7=0,E37,IF($G$7=1,E70,E103))</f>
        <v>0</v>
      </c>
      <c r="L37" s="234">
        <f>IF($G$7=0,F37,IF($G$7=1,F70,F103))</f>
        <v>0</v>
      </c>
    </row>
    <row r="38" spans="2:12">
      <c r="B38" s="174" t="s">
        <v>108</v>
      </c>
      <c r="E38" s="202">
        <f>IF($D$7&gt;1,$E$37,0)</f>
        <v>0</v>
      </c>
      <c r="F38" s="203">
        <f>F37-E38</f>
        <v>0</v>
      </c>
      <c r="H38" s="169" t="s">
        <v>108</v>
      </c>
      <c r="I38" s="237">
        <f t="shared" ref="I38:I42" si="22">K38</f>
        <v>0</v>
      </c>
      <c r="K38" s="237">
        <f t="shared" ref="K38:L38" si="23">IF($G$7=0,E38,IF($G$7=1,E71,E104))</f>
        <v>0</v>
      </c>
      <c r="L38" s="238">
        <f t="shared" si="23"/>
        <v>0</v>
      </c>
    </row>
    <row r="39" spans="2:12">
      <c r="B39" s="174" t="s">
        <v>109</v>
      </c>
      <c r="E39" s="202">
        <f>IF($D$7&gt;2,$E$37,0)</f>
        <v>0</v>
      </c>
      <c r="F39" s="203">
        <f t="shared" ref="F39:F42" si="24">F38-E39</f>
        <v>0</v>
      </c>
      <c r="H39" s="169" t="s">
        <v>109</v>
      </c>
      <c r="I39" s="237">
        <f t="shared" si="22"/>
        <v>0</v>
      </c>
      <c r="K39" s="237">
        <f t="shared" ref="K39:L39" si="25">IF($G$7=0,E39,IF($G$7=1,E72,E105))</f>
        <v>0</v>
      </c>
      <c r="L39" s="238">
        <f t="shared" si="25"/>
        <v>0</v>
      </c>
    </row>
    <row r="40" spans="2:12">
      <c r="B40" s="174" t="s">
        <v>110</v>
      </c>
      <c r="E40" s="202">
        <f>IF($D$7&gt;3,$E$37,0)</f>
        <v>0</v>
      </c>
      <c r="F40" s="203">
        <f t="shared" si="24"/>
        <v>0</v>
      </c>
      <c r="H40" s="169" t="s">
        <v>110</v>
      </c>
      <c r="I40" s="237">
        <f t="shared" si="22"/>
        <v>0</v>
      </c>
      <c r="K40" s="237">
        <f t="shared" ref="K40:L40" si="26">IF($G$7=0,E40,IF($G$7=1,E73,E106))</f>
        <v>0</v>
      </c>
      <c r="L40" s="238">
        <f t="shared" si="26"/>
        <v>0</v>
      </c>
    </row>
    <row r="41" spans="2:12">
      <c r="B41" s="174" t="s">
        <v>111</v>
      </c>
      <c r="E41" s="202">
        <f>IF($D$7&gt;4,$E$37,0)</f>
        <v>0</v>
      </c>
      <c r="F41" s="203">
        <f t="shared" si="24"/>
        <v>0</v>
      </c>
      <c r="H41" s="169" t="s">
        <v>111</v>
      </c>
      <c r="I41" s="237">
        <f t="shared" si="22"/>
        <v>0</v>
      </c>
      <c r="K41" s="237">
        <f t="shared" ref="K41:L41" si="27">IF($G$7=0,E41,IF($G$7=1,E74,E107))</f>
        <v>0</v>
      </c>
      <c r="L41" s="238">
        <f t="shared" si="27"/>
        <v>0</v>
      </c>
    </row>
    <row r="42" spans="2:12">
      <c r="B42" s="174" t="s">
        <v>112</v>
      </c>
      <c r="E42" s="204">
        <f>IF($D$7&gt;5,$E$37,0)</f>
        <v>0</v>
      </c>
      <c r="F42" s="205">
        <f t="shared" si="24"/>
        <v>0</v>
      </c>
      <c r="H42" s="169" t="s">
        <v>112</v>
      </c>
      <c r="I42" s="241">
        <f t="shared" si="22"/>
        <v>0</v>
      </c>
      <c r="K42" s="241">
        <f t="shared" ref="K42:L42" si="28">IF($G$7=0,E42,IF($G$7=1,E75,E108))</f>
        <v>0</v>
      </c>
      <c r="L42" s="242">
        <f t="shared" si="28"/>
        <v>0</v>
      </c>
    </row>
    <row r="44" spans="2:12">
      <c r="B44" s="159" t="s">
        <v>257</v>
      </c>
      <c r="C44" s="160" t="s">
        <v>121</v>
      </c>
      <c r="D44" s="161" t="s">
        <v>270</v>
      </c>
      <c r="E44" s="161" t="s">
        <v>114</v>
      </c>
      <c r="F44" s="162" t="s">
        <v>117</v>
      </c>
      <c r="H44" s="8" t="s">
        <v>269</v>
      </c>
      <c r="I44" s="61" t="s">
        <v>272</v>
      </c>
      <c r="J44" s="62" t="s">
        <v>113</v>
      </c>
      <c r="K44" s="62" t="s">
        <v>271</v>
      </c>
      <c r="L44" s="63" t="s">
        <v>117</v>
      </c>
    </row>
    <row r="45" spans="2:12">
      <c r="B45" s="159" t="s">
        <v>107</v>
      </c>
      <c r="C45" s="206">
        <f>D45</f>
        <v>0</v>
      </c>
      <c r="D45" s="207">
        <f>D12</f>
        <v>0</v>
      </c>
      <c r="E45" s="208">
        <f>C45-D45</f>
        <v>0</v>
      </c>
      <c r="F45" s="218">
        <f>C4</f>
        <v>0</v>
      </c>
      <c r="H45" s="8" t="s">
        <v>107</v>
      </c>
      <c r="I45" s="190">
        <f>I12+I20+I28+I37</f>
        <v>0</v>
      </c>
      <c r="J45" s="191">
        <f t="shared" ref="J45:L45" si="29">J12+J20+J28+J37</f>
        <v>0</v>
      </c>
      <c r="K45" s="192">
        <f t="shared" si="29"/>
        <v>0</v>
      </c>
      <c r="L45" s="245">
        <f t="shared" si="29"/>
        <v>0</v>
      </c>
    </row>
    <row r="46" spans="2:12">
      <c r="B46" s="159" t="s">
        <v>108</v>
      </c>
      <c r="C46" s="209">
        <f>C12</f>
        <v>0</v>
      </c>
      <c r="D46" s="210">
        <f t="shared" ref="D46:F46" si="30">D12</f>
        <v>0</v>
      </c>
      <c r="E46" s="211">
        <f>E12</f>
        <v>0</v>
      </c>
      <c r="F46" s="219">
        <f t="shared" si="30"/>
        <v>0</v>
      </c>
      <c r="H46" s="8" t="s">
        <v>108</v>
      </c>
      <c r="I46" s="193">
        <f t="shared" ref="I46:L50" si="31">I13+I21+I29+I38</f>
        <v>0</v>
      </c>
      <c r="J46" s="194">
        <f t="shared" si="31"/>
        <v>0</v>
      </c>
      <c r="K46" s="195">
        <f t="shared" si="31"/>
        <v>0</v>
      </c>
      <c r="L46" s="246">
        <f t="shared" si="31"/>
        <v>0</v>
      </c>
    </row>
    <row r="47" spans="2:12">
      <c r="B47" s="159" t="s">
        <v>109</v>
      </c>
      <c r="C47" s="209">
        <f t="shared" ref="C47:F47" si="32">C13</f>
        <v>0</v>
      </c>
      <c r="D47" s="210">
        <f t="shared" si="32"/>
        <v>0</v>
      </c>
      <c r="E47" s="211">
        <f t="shared" si="32"/>
        <v>0</v>
      </c>
      <c r="F47" s="219">
        <f t="shared" si="32"/>
        <v>0</v>
      </c>
      <c r="H47" s="8" t="s">
        <v>109</v>
      </c>
      <c r="I47" s="193">
        <f t="shared" si="31"/>
        <v>0</v>
      </c>
      <c r="J47" s="194">
        <f t="shared" si="31"/>
        <v>0</v>
      </c>
      <c r="K47" s="195">
        <f t="shared" si="31"/>
        <v>0</v>
      </c>
      <c r="L47" s="246">
        <f t="shared" si="31"/>
        <v>0</v>
      </c>
    </row>
    <row r="48" spans="2:12">
      <c r="B48" s="159" t="s">
        <v>110</v>
      </c>
      <c r="C48" s="209">
        <f t="shared" ref="C48:F48" si="33">C14</f>
        <v>0</v>
      </c>
      <c r="D48" s="210">
        <f t="shared" si="33"/>
        <v>0</v>
      </c>
      <c r="E48" s="211">
        <f t="shared" si="33"/>
        <v>0</v>
      </c>
      <c r="F48" s="219">
        <f t="shared" si="33"/>
        <v>0</v>
      </c>
      <c r="H48" s="8" t="s">
        <v>110</v>
      </c>
      <c r="I48" s="193">
        <f t="shared" si="31"/>
        <v>0</v>
      </c>
      <c r="J48" s="194">
        <f t="shared" si="31"/>
        <v>0</v>
      </c>
      <c r="K48" s="195">
        <f t="shared" si="31"/>
        <v>0</v>
      </c>
      <c r="L48" s="246">
        <f t="shared" si="31"/>
        <v>0</v>
      </c>
    </row>
    <row r="49" spans="2:12">
      <c r="B49" s="159" t="s">
        <v>111</v>
      </c>
      <c r="C49" s="209">
        <f t="shared" ref="C49:F49" si="34">C15</f>
        <v>0</v>
      </c>
      <c r="D49" s="210">
        <f t="shared" si="34"/>
        <v>0</v>
      </c>
      <c r="E49" s="211">
        <f t="shared" si="34"/>
        <v>0</v>
      </c>
      <c r="F49" s="219">
        <f t="shared" si="34"/>
        <v>0</v>
      </c>
      <c r="H49" s="8" t="s">
        <v>111</v>
      </c>
      <c r="I49" s="193">
        <f t="shared" si="31"/>
        <v>0</v>
      </c>
      <c r="J49" s="194">
        <f t="shared" si="31"/>
        <v>0</v>
      </c>
      <c r="K49" s="195">
        <f t="shared" si="31"/>
        <v>0</v>
      </c>
      <c r="L49" s="246">
        <f t="shared" si="31"/>
        <v>0</v>
      </c>
    </row>
    <row r="50" spans="2:12">
      <c r="B50" s="159" t="s">
        <v>112</v>
      </c>
      <c r="C50" s="212">
        <f t="shared" ref="C50:F50" si="35">C16</f>
        <v>0</v>
      </c>
      <c r="D50" s="213">
        <f t="shared" si="35"/>
        <v>0</v>
      </c>
      <c r="E50" s="214">
        <f t="shared" si="35"/>
        <v>0</v>
      </c>
      <c r="F50" s="220">
        <f t="shared" si="35"/>
        <v>0</v>
      </c>
      <c r="H50" s="8" t="s">
        <v>112</v>
      </c>
      <c r="I50" s="196">
        <f t="shared" si="31"/>
        <v>0</v>
      </c>
      <c r="J50" s="197">
        <f t="shared" si="31"/>
        <v>0</v>
      </c>
      <c r="K50" s="198">
        <f t="shared" si="31"/>
        <v>0</v>
      </c>
      <c r="L50" s="247">
        <f t="shared" si="31"/>
        <v>0</v>
      </c>
    </row>
    <row r="51" spans="2:12">
      <c r="C51" s="39"/>
    </row>
    <row r="52" spans="2:12">
      <c r="B52" s="159" t="s">
        <v>259</v>
      </c>
      <c r="C52" s="160" t="s">
        <v>121</v>
      </c>
      <c r="D52" s="161" t="s">
        <v>270</v>
      </c>
      <c r="E52" s="161" t="s">
        <v>114</v>
      </c>
      <c r="F52" s="162" t="s">
        <v>117</v>
      </c>
    </row>
    <row r="53" spans="2:12">
      <c r="B53" s="159" t="s">
        <v>107</v>
      </c>
      <c r="C53" s="206">
        <f>D20</f>
        <v>0</v>
      </c>
      <c r="D53" s="207">
        <f>D20</f>
        <v>0</v>
      </c>
      <c r="E53" s="208">
        <f>C53-D53</f>
        <v>0</v>
      </c>
      <c r="F53" s="218">
        <f>C5</f>
        <v>0</v>
      </c>
    </row>
    <row r="54" spans="2:12">
      <c r="B54" s="159" t="s">
        <v>108</v>
      </c>
      <c r="C54" s="209">
        <f>C20</f>
        <v>0</v>
      </c>
      <c r="D54" s="210">
        <f t="shared" ref="D54:F54" si="36">D20</f>
        <v>0</v>
      </c>
      <c r="E54" s="211">
        <f>E20</f>
        <v>0</v>
      </c>
      <c r="F54" s="219">
        <f t="shared" si="36"/>
        <v>0</v>
      </c>
    </row>
    <row r="55" spans="2:12">
      <c r="B55" s="159" t="s">
        <v>109</v>
      </c>
      <c r="C55" s="209">
        <f t="shared" ref="C55:F55" si="37">C21</f>
        <v>0</v>
      </c>
      <c r="D55" s="210">
        <f t="shared" si="37"/>
        <v>0</v>
      </c>
      <c r="E55" s="211">
        <f t="shared" si="37"/>
        <v>0</v>
      </c>
      <c r="F55" s="219">
        <f t="shared" si="37"/>
        <v>0</v>
      </c>
    </row>
    <row r="56" spans="2:12">
      <c r="B56" s="159" t="s">
        <v>110</v>
      </c>
      <c r="C56" s="209">
        <f t="shared" ref="C56:F56" si="38">C22</f>
        <v>0</v>
      </c>
      <c r="D56" s="210">
        <f t="shared" si="38"/>
        <v>0</v>
      </c>
      <c r="E56" s="211">
        <f t="shared" si="38"/>
        <v>0</v>
      </c>
      <c r="F56" s="219">
        <f t="shared" si="38"/>
        <v>0</v>
      </c>
    </row>
    <row r="57" spans="2:12">
      <c r="B57" s="159" t="s">
        <v>111</v>
      </c>
      <c r="C57" s="209">
        <f t="shared" ref="C57:F57" si="39">C23</f>
        <v>0</v>
      </c>
      <c r="D57" s="210">
        <f t="shared" si="39"/>
        <v>0</v>
      </c>
      <c r="E57" s="211">
        <f t="shared" si="39"/>
        <v>0</v>
      </c>
      <c r="F57" s="219">
        <f t="shared" si="39"/>
        <v>0</v>
      </c>
    </row>
    <row r="58" spans="2:12">
      <c r="B58" s="159" t="s">
        <v>112</v>
      </c>
      <c r="C58" s="212">
        <f t="shared" ref="C58:F58" si="40">C24</f>
        <v>0</v>
      </c>
      <c r="D58" s="213">
        <f t="shared" si="40"/>
        <v>0</v>
      </c>
      <c r="E58" s="214">
        <f t="shared" si="40"/>
        <v>0</v>
      </c>
      <c r="F58" s="220">
        <f t="shared" si="40"/>
        <v>0</v>
      </c>
    </row>
    <row r="60" spans="2:12">
      <c r="B60" s="159" t="s">
        <v>260</v>
      </c>
      <c r="C60" s="160" t="s">
        <v>121</v>
      </c>
      <c r="D60" s="161" t="s">
        <v>270</v>
      </c>
      <c r="E60" s="161" t="s">
        <v>114</v>
      </c>
      <c r="F60" s="162" t="s">
        <v>117</v>
      </c>
    </row>
    <row r="61" spans="2:12">
      <c r="B61" s="159" t="s">
        <v>107</v>
      </c>
      <c r="C61" s="206">
        <f>D61</f>
        <v>0</v>
      </c>
      <c r="D61" s="207">
        <f>D28</f>
        <v>0</v>
      </c>
      <c r="E61" s="208">
        <f>C61-D61</f>
        <v>0</v>
      </c>
      <c r="F61" s="218">
        <f>C6</f>
        <v>0</v>
      </c>
    </row>
    <row r="62" spans="2:12">
      <c r="B62" s="159" t="s">
        <v>108</v>
      </c>
      <c r="C62" s="209">
        <f>C28</f>
        <v>0</v>
      </c>
      <c r="D62" s="210">
        <f t="shared" ref="D62:F62" si="41">D28</f>
        <v>0</v>
      </c>
      <c r="E62" s="211">
        <f>E28</f>
        <v>0</v>
      </c>
      <c r="F62" s="219">
        <f t="shared" si="41"/>
        <v>0</v>
      </c>
    </row>
    <row r="63" spans="2:12">
      <c r="B63" s="159" t="s">
        <v>109</v>
      </c>
      <c r="C63" s="209">
        <f t="shared" ref="C63:F63" si="42">C29</f>
        <v>0</v>
      </c>
      <c r="D63" s="210">
        <f t="shared" si="42"/>
        <v>0</v>
      </c>
      <c r="E63" s="211">
        <f t="shared" si="42"/>
        <v>0</v>
      </c>
      <c r="F63" s="219">
        <f t="shared" si="42"/>
        <v>0</v>
      </c>
    </row>
    <row r="64" spans="2:12">
      <c r="B64" s="159" t="s">
        <v>110</v>
      </c>
      <c r="C64" s="209">
        <f t="shared" ref="C64:F64" si="43">C30</f>
        <v>0</v>
      </c>
      <c r="D64" s="210">
        <f t="shared" si="43"/>
        <v>0</v>
      </c>
      <c r="E64" s="211">
        <f t="shared" si="43"/>
        <v>0</v>
      </c>
      <c r="F64" s="219">
        <f t="shared" si="43"/>
        <v>0</v>
      </c>
    </row>
    <row r="65" spans="2:6">
      <c r="B65" s="159" t="s">
        <v>111</v>
      </c>
      <c r="C65" s="209">
        <f t="shared" ref="C65:F65" si="44">C31</f>
        <v>0</v>
      </c>
      <c r="D65" s="210">
        <f t="shared" si="44"/>
        <v>0</v>
      </c>
      <c r="E65" s="211">
        <f t="shared" si="44"/>
        <v>0</v>
      </c>
      <c r="F65" s="219">
        <f t="shared" si="44"/>
        <v>0</v>
      </c>
    </row>
    <row r="66" spans="2:6">
      <c r="B66" s="159" t="s">
        <v>112</v>
      </c>
      <c r="C66" s="212">
        <f t="shared" ref="C66:F66" si="45">C32</f>
        <v>0</v>
      </c>
      <c r="D66" s="213">
        <f t="shared" si="45"/>
        <v>0</v>
      </c>
      <c r="E66" s="214">
        <f t="shared" si="45"/>
        <v>0</v>
      </c>
      <c r="F66" s="220">
        <f t="shared" si="45"/>
        <v>0</v>
      </c>
    </row>
    <row r="69" spans="2:6">
      <c r="B69" s="159" t="s">
        <v>261</v>
      </c>
      <c r="E69" s="161" t="s">
        <v>119</v>
      </c>
      <c r="F69" s="161" t="s">
        <v>120</v>
      </c>
    </row>
    <row r="70" spans="2:6">
      <c r="B70" s="159" t="s">
        <v>107</v>
      </c>
      <c r="E70" s="206">
        <f>IF(C40=0,0,F43)</f>
        <v>0</v>
      </c>
      <c r="F70" s="207">
        <f>C7</f>
        <v>0</v>
      </c>
    </row>
    <row r="71" spans="2:6">
      <c r="B71" s="159" t="s">
        <v>108</v>
      </c>
      <c r="E71" s="209">
        <f>IF($D$7&gt;1,$E$37,0)</f>
        <v>0</v>
      </c>
      <c r="F71" s="210">
        <f>F70-E71</f>
        <v>0</v>
      </c>
    </row>
    <row r="72" spans="2:6">
      <c r="B72" s="159" t="s">
        <v>109</v>
      </c>
      <c r="E72" s="209">
        <f>IF($D$7&gt;2,$E$37,0)</f>
        <v>0</v>
      </c>
      <c r="F72" s="210">
        <f t="shared" ref="F72:F75" si="46">F71-E72</f>
        <v>0</v>
      </c>
    </row>
    <row r="73" spans="2:6">
      <c r="B73" s="159" t="s">
        <v>110</v>
      </c>
      <c r="E73" s="209">
        <f>IF($D$7&gt;3,$E$37,0)</f>
        <v>0</v>
      </c>
      <c r="F73" s="210">
        <f t="shared" si="46"/>
        <v>0</v>
      </c>
    </row>
    <row r="74" spans="2:6">
      <c r="B74" s="159" t="s">
        <v>111</v>
      </c>
      <c r="E74" s="209">
        <f>IF($D$7&gt;4,$E$37,0)</f>
        <v>0</v>
      </c>
      <c r="F74" s="210">
        <f t="shared" si="46"/>
        <v>0</v>
      </c>
    </row>
    <row r="75" spans="2:6">
      <c r="B75" s="159" t="s">
        <v>112</v>
      </c>
      <c r="E75" s="212">
        <f>IF($D$7&gt;5,$E$37,0)</f>
        <v>0</v>
      </c>
      <c r="F75" s="213">
        <f t="shared" si="46"/>
        <v>0</v>
      </c>
    </row>
    <row r="77" spans="2:6">
      <c r="B77" s="164" t="s">
        <v>262</v>
      </c>
      <c r="C77" s="165" t="s">
        <v>121</v>
      </c>
      <c r="D77" s="166" t="s">
        <v>270</v>
      </c>
      <c r="E77" s="166" t="s">
        <v>114</v>
      </c>
      <c r="F77" s="167" t="s">
        <v>117</v>
      </c>
    </row>
    <row r="78" spans="2:6">
      <c r="B78" s="164" t="s">
        <v>107</v>
      </c>
      <c r="C78" s="221">
        <f>D78</f>
        <v>0</v>
      </c>
      <c r="D78" s="222">
        <f>D45</f>
        <v>0</v>
      </c>
      <c r="E78" s="223">
        <f>C78-D78</f>
        <v>0</v>
      </c>
      <c r="F78" s="224">
        <f>C4</f>
        <v>0</v>
      </c>
    </row>
    <row r="79" spans="2:6">
      <c r="B79" s="164" t="s">
        <v>108</v>
      </c>
      <c r="C79" s="225">
        <f>C45</f>
        <v>0</v>
      </c>
      <c r="D79" s="226">
        <f t="shared" ref="D79:F79" si="47">D45</f>
        <v>0</v>
      </c>
      <c r="E79" s="227">
        <f t="shared" si="47"/>
        <v>0</v>
      </c>
      <c r="F79" s="228">
        <f t="shared" si="47"/>
        <v>0</v>
      </c>
    </row>
    <row r="80" spans="2:6">
      <c r="B80" s="164" t="s">
        <v>109</v>
      </c>
      <c r="C80" s="225">
        <f>C12</f>
        <v>0</v>
      </c>
      <c r="D80" s="226">
        <f t="shared" ref="D80:F80" si="48">D12</f>
        <v>0</v>
      </c>
      <c r="E80" s="227">
        <f t="shared" si="48"/>
        <v>0</v>
      </c>
      <c r="F80" s="228">
        <f t="shared" si="48"/>
        <v>0</v>
      </c>
    </row>
    <row r="81" spans="2:6">
      <c r="B81" s="164" t="s">
        <v>110</v>
      </c>
      <c r="C81" s="225">
        <f t="shared" ref="C81:F81" si="49">C13</f>
        <v>0</v>
      </c>
      <c r="D81" s="226">
        <f t="shared" si="49"/>
        <v>0</v>
      </c>
      <c r="E81" s="227">
        <f t="shared" si="49"/>
        <v>0</v>
      </c>
      <c r="F81" s="228">
        <f t="shared" si="49"/>
        <v>0</v>
      </c>
    </row>
    <row r="82" spans="2:6">
      <c r="B82" s="164" t="s">
        <v>111</v>
      </c>
      <c r="C82" s="225">
        <f t="shared" ref="C82:F82" si="50">C14</f>
        <v>0</v>
      </c>
      <c r="D82" s="226">
        <f t="shared" si="50"/>
        <v>0</v>
      </c>
      <c r="E82" s="227">
        <f t="shared" si="50"/>
        <v>0</v>
      </c>
      <c r="F82" s="228">
        <f t="shared" si="50"/>
        <v>0</v>
      </c>
    </row>
    <row r="83" spans="2:6">
      <c r="B83" s="164" t="s">
        <v>112</v>
      </c>
      <c r="C83" s="229">
        <f t="shared" ref="C83:F83" si="51">C15</f>
        <v>0</v>
      </c>
      <c r="D83" s="230">
        <f t="shared" si="51"/>
        <v>0</v>
      </c>
      <c r="E83" s="231">
        <f t="shared" si="51"/>
        <v>0</v>
      </c>
      <c r="F83" s="232">
        <f t="shared" si="51"/>
        <v>0</v>
      </c>
    </row>
    <row r="84" spans="2:6">
      <c r="C84" s="39"/>
    </row>
    <row r="85" spans="2:6">
      <c r="B85" s="164" t="s">
        <v>258</v>
      </c>
      <c r="C85" s="165" t="s">
        <v>121</v>
      </c>
      <c r="D85" s="166" t="s">
        <v>270</v>
      </c>
      <c r="E85" s="166" t="s">
        <v>114</v>
      </c>
      <c r="F85" s="167" t="s">
        <v>117</v>
      </c>
    </row>
    <row r="86" spans="2:6">
      <c r="B86" s="164" t="s">
        <v>107</v>
      </c>
      <c r="C86" s="221">
        <f>D53</f>
        <v>0</v>
      </c>
      <c r="D86" s="222">
        <f>D53</f>
        <v>0</v>
      </c>
      <c r="E86" s="223">
        <f>C86-D86</f>
        <v>0</v>
      </c>
      <c r="F86" s="224">
        <f>C5</f>
        <v>0</v>
      </c>
    </row>
    <row r="87" spans="2:6">
      <c r="B87" s="164" t="s">
        <v>108</v>
      </c>
      <c r="C87" s="225">
        <f>C53</f>
        <v>0</v>
      </c>
      <c r="D87" s="226">
        <f t="shared" ref="D87:F87" si="52">D53</f>
        <v>0</v>
      </c>
      <c r="E87" s="227">
        <f t="shared" si="52"/>
        <v>0</v>
      </c>
      <c r="F87" s="228">
        <f t="shared" si="52"/>
        <v>0</v>
      </c>
    </row>
    <row r="88" spans="2:6">
      <c r="B88" s="164" t="s">
        <v>109</v>
      </c>
      <c r="C88" s="225">
        <f>C20</f>
        <v>0</v>
      </c>
      <c r="D88" s="226">
        <f t="shared" ref="D88:F88" si="53">D20</f>
        <v>0</v>
      </c>
      <c r="E88" s="227">
        <f t="shared" si="53"/>
        <v>0</v>
      </c>
      <c r="F88" s="228">
        <f t="shared" si="53"/>
        <v>0</v>
      </c>
    </row>
    <row r="89" spans="2:6">
      <c r="B89" s="164" t="s">
        <v>110</v>
      </c>
      <c r="C89" s="225">
        <f t="shared" ref="C89:F89" si="54">C21</f>
        <v>0</v>
      </c>
      <c r="D89" s="226">
        <f t="shared" si="54"/>
        <v>0</v>
      </c>
      <c r="E89" s="227">
        <f t="shared" si="54"/>
        <v>0</v>
      </c>
      <c r="F89" s="228">
        <f t="shared" si="54"/>
        <v>0</v>
      </c>
    </row>
    <row r="90" spans="2:6">
      <c r="B90" s="164" t="s">
        <v>111</v>
      </c>
      <c r="C90" s="225">
        <f t="shared" ref="C90:F90" si="55">C22</f>
        <v>0</v>
      </c>
      <c r="D90" s="226">
        <f t="shared" si="55"/>
        <v>0</v>
      </c>
      <c r="E90" s="227">
        <f t="shared" si="55"/>
        <v>0</v>
      </c>
      <c r="F90" s="228">
        <f t="shared" si="55"/>
        <v>0</v>
      </c>
    </row>
    <row r="91" spans="2:6">
      <c r="B91" s="164" t="s">
        <v>112</v>
      </c>
      <c r="C91" s="229">
        <f t="shared" ref="C91:F91" si="56">C23</f>
        <v>0</v>
      </c>
      <c r="D91" s="230">
        <f t="shared" si="56"/>
        <v>0</v>
      </c>
      <c r="E91" s="231">
        <f t="shared" si="56"/>
        <v>0</v>
      </c>
      <c r="F91" s="232">
        <f t="shared" si="56"/>
        <v>0</v>
      </c>
    </row>
    <row r="93" spans="2:6">
      <c r="B93" s="164" t="s">
        <v>263</v>
      </c>
      <c r="C93" s="165" t="s">
        <v>121</v>
      </c>
      <c r="D93" s="166" t="s">
        <v>270</v>
      </c>
      <c r="E93" s="166" t="s">
        <v>114</v>
      </c>
      <c r="F93" s="167" t="s">
        <v>117</v>
      </c>
    </row>
    <row r="94" spans="2:6">
      <c r="B94" s="164" t="s">
        <v>107</v>
      </c>
      <c r="C94" s="221">
        <f>D94</f>
        <v>0</v>
      </c>
      <c r="D94" s="222">
        <f>D61</f>
        <v>0</v>
      </c>
      <c r="E94" s="223">
        <f>C94-D94</f>
        <v>0</v>
      </c>
      <c r="F94" s="224">
        <f>F61</f>
        <v>0</v>
      </c>
    </row>
    <row r="95" spans="2:6">
      <c r="B95" s="164" t="s">
        <v>108</v>
      </c>
      <c r="C95" s="225">
        <f>C61</f>
        <v>0</v>
      </c>
      <c r="D95" s="226">
        <f t="shared" ref="D95:F95" si="57">D61</f>
        <v>0</v>
      </c>
      <c r="E95" s="227">
        <f t="shared" si="57"/>
        <v>0</v>
      </c>
      <c r="F95" s="228">
        <f t="shared" si="57"/>
        <v>0</v>
      </c>
    </row>
    <row r="96" spans="2:6">
      <c r="B96" s="164" t="s">
        <v>109</v>
      </c>
      <c r="C96" s="225">
        <f>C28</f>
        <v>0</v>
      </c>
      <c r="D96" s="226">
        <f t="shared" ref="D96:F96" si="58">D28</f>
        <v>0</v>
      </c>
      <c r="E96" s="227">
        <f t="shared" si="58"/>
        <v>0</v>
      </c>
      <c r="F96" s="228">
        <f t="shared" si="58"/>
        <v>0</v>
      </c>
    </row>
    <row r="97" spans="2:6">
      <c r="B97" s="164" t="s">
        <v>110</v>
      </c>
      <c r="C97" s="225">
        <f t="shared" ref="C97:F97" si="59">C29</f>
        <v>0</v>
      </c>
      <c r="D97" s="226">
        <f t="shared" si="59"/>
        <v>0</v>
      </c>
      <c r="E97" s="227">
        <f t="shared" si="59"/>
        <v>0</v>
      </c>
      <c r="F97" s="228">
        <f t="shared" si="59"/>
        <v>0</v>
      </c>
    </row>
    <row r="98" spans="2:6">
      <c r="B98" s="164" t="s">
        <v>111</v>
      </c>
      <c r="C98" s="225">
        <f t="shared" ref="C98:F98" si="60">C30</f>
        <v>0</v>
      </c>
      <c r="D98" s="226">
        <f t="shared" si="60"/>
        <v>0</v>
      </c>
      <c r="E98" s="227">
        <f t="shared" si="60"/>
        <v>0</v>
      </c>
      <c r="F98" s="228">
        <f t="shared" si="60"/>
        <v>0</v>
      </c>
    </row>
    <row r="99" spans="2:6">
      <c r="B99" s="164" t="s">
        <v>112</v>
      </c>
      <c r="C99" s="229">
        <f t="shared" ref="C99:F99" si="61">C31</f>
        <v>0</v>
      </c>
      <c r="D99" s="230">
        <f t="shared" si="61"/>
        <v>0</v>
      </c>
      <c r="E99" s="231">
        <f t="shared" si="61"/>
        <v>0</v>
      </c>
      <c r="F99" s="232">
        <f t="shared" si="61"/>
        <v>0</v>
      </c>
    </row>
    <row r="102" spans="2:6">
      <c r="B102" s="163" t="s">
        <v>264</v>
      </c>
      <c r="E102" s="166" t="s">
        <v>119</v>
      </c>
      <c r="F102" s="166" t="s">
        <v>120</v>
      </c>
    </row>
    <row r="103" spans="2:6">
      <c r="B103" s="164" t="s">
        <v>107</v>
      </c>
      <c r="E103" s="221">
        <f>IF(C73=0,0,F76)</f>
        <v>0</v>
      </c>
      <c r="F103" s="222">
        <f>C7</f>
        <v>0</v>
      </c>
    </row>
    <row r="104" spans="2:6">
      <c r="B104" s="164" t="s">
        <v>108</v>
      </c>
      <c r="E104" s="225">
        <v>0</v>
      </c>
      <c r="F104" s="226">
        <f>C7</f>
        <v>0</v>
      </c>
    </row>
    <row r="105" spans="2:6">
      <c r="B105" s="164" t="s">
        <v>109</v>
      </c>
      <c r="E105" s="225">
        <f>E37</f>
        <v>0</v>
      </c>
      <c r="F105" s="226">
        <f>F37</f>
        <v>0</v>
      </c>
    </row>
    <row r="106" spans="2:6">
      <c r="B106" s="164" t="s">
        <v>110</v>
      </c>
      <c r="E106" s="225">
        <f t="shared" ref="E106:F106" si="62">E38</f>
        <v>0</v>
      </c>
      <c r="F106" s="226">
        <f t="shared" si="62"/>
        <v>0</v>
      </c>
    </row>
    <row r="107" spans="2:6">
      <c r="B107" s="164" t="s">
        <v>111</v>
      </c>
      <c r="E107" s="225">
        <f t="shared" ref="E107:F107" si="63">E39</f>
        <v>0</v>
      </c>
      <c r="F107" s="226">
        <f t="shared" si="63"/>
        <v>0</v>
      </c>
    </row>
    <row r="108" spans="2:6">
      <c r="B108" s="164" t="s">
        <v>112</v>
      </c>
      <c r="E108" s="229">
        <f t="shared" ref="E108:F108" si="64">E40</f>
        <v>0</v>
      </c>
      <c r="F108" s="230">
        <f t="shared" si="64"/>
        <v>0</v>
      </c>
    </row>
  </sheetData>
  <sheetProtection algorithmName="SHA-512" hashValue="aKyNc6paMygZxXpMRUf0u3gy1dzuv6veyuItCCymc3KI0II+NrKSPgTKoiodI3DCiilLWIPqqFb72nttoI3Jyg==" saltValue="I9oCBXAAhCxJRyiKB1fpOQ==" spinCount="100000" sheet="1" objects="1" scenarios="1"/>
  <phoneticPr fontId="34" type="noConversion"/>
  <dataValidations count="5">
    <dataValidation operator="greaterThanOrEqual" allowBlank="1" errorTitle="No puede ser un valor negativo" error="En el caso de proyectos de creación de empresas este valor no puede ser negativo" promptTitle="Cantidad anual gastada " prompt="Cantidad anual gastada en esta categoría de coste fijo, siempre que se comporte como tal o interese tratarlo como tal" sqref="D3 G3" xr:uid="{00000000-0002-0000-0400-000001000000}"/>
    <dataValidation type="decimal" operator="greaterThanOrEqual" allowBlank="1" showInputMessage="1" showErrorMessage="1" errorTitle="TIN mayor o igual que cero" error="El tipo de interés nominal anual que pagamos por un préstamo no puede ser negativo" promptTitle="Tipo interés nominal anual (TIN)" prompt="Este tipo de interés es el que nos ofrece el banco. Si es variable, incrementos en uno o dos puntos el tipo del primer año. De este modo seremos prudentes de cara a posibles subidas de los tipos de interés" sqref="E4:E6" xr:uid="{00000000-0002-0000-0400-000000000000}">
      <formula1>0</formula1>
    </dataValidation>
    <dataValidation type="whole" operator="greaterThan" allowBlank="1" showInputMessage="1" showErrorMessage="1" errorTitle="No puede ser un valor negativo" error="Valor entero superior a cero" promptTitle="Número de años" prompt="Para simplificar este simulador se han obviado vencimientos que contengan el fraccionamiento de un año. Por este motivo, solo introduciremos números enteros." sqref="D4:D7" xr:uid="{00000000-0002-0000-0400-000002000000}">
      <formula1>0</formula1>
    </dataValidation>
    <dataValidation type="decimal" operator="greaterThanOrEqual" allowBlank="1" showInputMessage="1" showErrorMessage="1" errorTitle="No puede ser un valor negativo" error="En el caso de proyectos de creación de empresas este valor no puede ser negativo" promptTitle="Cuantía financiada " prompt="Cuantía financiada mediante aportación de la persona o personas que actúan como empresaria o empresarias" sqref="C3:C7" xr:uid="{00000000-0002-0000-0400-000003000000}">
      <formula1>0</formula1>
    </dataValidation>
    <dataValidation type="list" allowBlank="1" showInputMessage="1" showErrorMessage="1" error="Si no existe carencia, elija cero._x000a_Si existe carencia, cuenta con dos opciones: 1 o 2." promptTitle="Carencia" prompt="En el caso de préstamos, solo pagaría intereses, posponiendo el momento de inicio del cuadro de amortización" sqref="G4:G7" xr:uid="{9DF5AF15-0A59-4E9E-B0A5-C647CF426F72}">
      <formula1>$H$4:$H$6</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04DAA-07DB-44A7-86EC-25B526F19875}">
  <sheetPr>
    <tabColor theme="0" tint="-0.14999847407452621"/>
  </sheetPr>
  <dimension ref="B2:E18"/>
  <sheetViews>
    <sheetView topLeftCell="A7" workbookViewId="0">
      <selection activeCell="C17" sqref="C17:E17"/>
    </sheetView>
  </sheetViews>
  <sheetFormatPr baseColWidth="10" defaultColWidth="11.5546875" defaultRowHeight="14.4"/>
  <cols>
    <col min="1" max="1" width="11.5546875" style="1"/>
    <col min="2" max="2" width="73.44140625" style="1" customWidth="1"/>
    <col min="3" max="5" width="12.6640625" style="1" bestFit="1" customWidth="1"/>
    <col min="6" max="16384" width="11.5546875" style="1"/>
  </cols>
  <sheetData>
    <row r="2" spans="2:5" ht="30">
      <c r="B2" s="70" t="s">
        <v>407</v>
      </c>
    </row>
    <row r="4" spans="2:5" ht="28.8">
      <c r="C4" s="144" t="s">
        <v>210</v>
      </c>
      <c r="D4" s="144" t="s">
        <v>211</v>
      </c>
      <c r="E4" s="144" t="s">
        <v>212</v>
      </c>
    </row>
    <row r="5" spans="2:5">
      <c r="B5" s="145" t="s">
        <v>196</v>
      </c>
      <c r="C5" s="143"/>
      <c r="D5" s="143"/>
      <c r="E5" s="143"/>
    </row>
    <row r="6" spans="2:5">
      <c r="B6" s="145" t="s">
        <v>203</v>
      </c>
      <c r="C6" s="146"/>
      <c r="D6" s="146"/>
      <c r="E6" s="146"/>
    </row>
    <row r="7" spans="2:5">
      <c r="B7" s="145" t="s">
        <v>197</v>
      </c>
      <c r="C7" s="143"/>
      <c r="D7" s="143"/>
      <c r="E7" s="143"/>
    </row>
    <row r="8" spans="2:5">
      <c r="B8" s="145" t="s">
        <v>204</v>
      </c>
      <c r="C8" s="142">
        <f>C5-C7</f>
        <v>0</v>
      </c>
      <c r="D8" s="142">
        <f t="shared" ref="D8:E8" si="0">D5-D7</f>
        <v>0</v>
      </c>
      <c r="E8" s="142">
        <f t="shared" si="0"/>
        <v>0</v>
      </c>
    </row>
    <row r="9" spans="2:5">
      <c r="B9" s="145" t="s">
        <v>205</v>
      </c>
      <c r="C9" s="143"/>
      <c r="D9" s="143"/>
      <c r="E9" s="143"/>
    </row>
    <row r="10" spans="2:5">
      <c r="B10" s="145" t="s">
        <v>198</v>
      </c>
      <c r="C10" s="143"/>
      <c r="D10" s="143"/>
      <c r="E10" s="143"/>
    </row>
    <row r="11" spans="2:5">
      <c r="B11" s="145" t="s">
        <v>199</v>
      </c>
      <c r="C11" s="143"/>
      <c r="D11" s="143"/>
      <c r="E11" s="143"/>
    </row>
    <row r="12" spans="2:5">
      <c r="B12" s="145" t="s">
        <v>206</v>
      </c>
      <c r="C12" s="142">
        <f>C8-C9-C10-C11</f>
        <v>0</v>
      </c>
      <c r="D12" s="142">
        <f t="shared" ref="D12:E12" si="1">D8-D9-D10-D11</f>
        <v>0</v>
      </c>
      <c r="E12" s="142">
        <f t="shared" si="1"/>
        <v>0</v>
      </c>
    </row>
    <row r="13" spans="2:5">
      <c r="B13" s="145" t="s">
        <v>200</v>
      </c>
      <c r="C13" s="143"/>
      <c r="D13" s="143"/>
      <c r="E13" s="143"/>
    </row>
    <row r="14" spans="2:5">
      <c r="B14" s="145" t="s">
        <v>207</v>
      </c>
      <c r="C14" s="142">
        <f>C12-C13</f>
        <v>0</v>
      </c>
      <c r="D14" s="142">
        <f t="shared" ref="D14:E14" si="2">D12-D13</f>
        <v>0</v>
      </c>
      <c r="E14" s="142">
        <f t="shared" si="2"/>
        <v>0</v>
      </c>
    </row>
    <row r="15" spans="2:5">
      <c r="B15" s="145" t="s">
        <v>201</v>
      </c>
      <c r="C15" s="143"/>
      <c r="D15" s="143"/>
      <c r="E15" s="143"/>
    </row>
    <row r="16" spans="2:5">
      <c r="B16" s="145" t="s">
        <v>208</v>
      </c>
      <c r="C16" s="142">
        <f>C14+C15</f>
        <v>0</v>
      </c>
      <c r="D16" s="142">
        <f t="shared" ref="D16:E16" si="3">D14+D15</f>
        <v>0</v>
      </c>
      <c r="E16" s="142">
        <f t="shared" si="3"/>
        <v>0</v>
      </c>
    </row>
    <row r="17" spans="2:5">
      <c r="B17" s="145" t="s">
        <v>202</v>
      </c>
      <c r="C17" s="143"/>
      <c r="D17" s="143"/>
      <c r="E17" s="143"/>
    </row>
    <row r="18" spans="2:5">
      <c r="B18" s="145" t="s">
        <v>209</v>
      </c>
      <c r="C18" s="142">
        <f>C16-C17</f>
        <v>0</v>
      </c>
      <c r="D18" s="142">
        <f t="shared" ref="D18" si="4">D16-D17</f>
        <v>0</v>
      </c>
      <c r="E18" s="142">
        <f t="shared" ref="E18" si="5">E16-E17</f>
        <v>0</v>
      </c>
    </row>
  </sheetData>
  <sheetProtection algorithmName="SHA-512" hashValue="gfUl3QWjMQbl0iOHaJFUAXQOzYlNedx4RyPTWUXBCQBA7VtSx/DEiwXvzCBDnGV8cjU2KASTAvcF3m567LKrAg==" saltValue="JcNk7Y8EXF9bnP6w8hRawQ==" spinCount="100000" sheet="1" objects="1" scenario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4C64B-6BED-4789-BB3F-91887ED36DCE}">
  <sheetPr>
    <tabColor rgb="FFFF9999"/>
  </sheetPr>
  <dimension ref="A1:P78"/>
  <sheetViews>
    <sheetView topLeftCell="A47" workbookViewId="0">
      <selection activeCell="B74" sqref="B74"/>
    </sheetView>
  </sheetViews>
  <sheetFormatPr baseColWidth="10" defaultRowHeight="14.4"/>
  <cols>
    <col min="2" max="2" width="19" customWidth="1"/>
    <col min="3" max="3" width="13.5546875" customWidth="1"/>
    <col min="4" max="4" width="26.109375" customWidth="1"/>
    <col min="5" max="5" width="17.109375" customWidth="1"/>
  </cols>
  <sheetData>
    <row r="1" spans="1:16" ht="30">
      <c r="A1" s="1"/>
      <c r="B1" s="70" t="s">
        <v>410</v>
      </c>
      <c r="C1" s="1"/>
      <c r="D1" s="1"/>
      <c r="E1" s="1"/>
      <c r="F1" s="1"/>
      <c r="G1" s="1"/>
      <c r="H1" s="1"/>
      <c r="I1" s="1"/>
      <c r="J1" s="1"/>
      <c r="K1" s="1"/>
      <c r="L1" s="1"/>
      <c r="M1" s="1"/>
      <c r="N1" s="1"/>
      <c r="O1" s="1"/>
      <c r="P1" s="1"/>
    </row>
    <row r="2" spans="1:16">
      <c r="A2" s="1"/>
      <c r="B2" s="1"/>
      <c r="C2" s="1"/>
      <c r="D2" s="1"/>
      <c r="E2" s="1"/>
      <c r="F2" s="1"/>
      <c r="G2" s="1"/>
      <c r="H2" s="1"/>
      <c r="I2" s="1"/>
      <c r="J2" s="1"/>
      <c r="K2" s="1"/>
      <c r="L2" s="1"/>
      <c r="M2" s="1"/>
      <c r="N2" s="1"/>
      <c r="O2" s="1"/>
      <c r="P2" s="1"/>
    </row>
    <row r="3" spans="1:16">
      <c r="A3" s="1"/>
      <c r="B3" s="255" t="s">
        <v>399</v>
      </c>
      <c r="C3" s="1"/>
      <c r="D3" s="1"/>
      <c r="E3" s="1"/>
      <c r="F3" s="1"/>
      <c r="G3" s="1"/>
      <c r="H3" s="1"/>
      <c r="I3" s="1"/>
      <c r="J3" s="1"/>
      <c r="K3" s="1"/>
      <c r="L3" s="1"/>
      <c r="M3" s="1"/>
      <c r="N3" s="1"/>
      <c r="O3" s="1"/>
      <c r="P3" s="1"/>
    </row>
    <row r="4" spans="1:16">
      <c r="A4" s="1"/>
      <c r="B4" s="1"/>
      <c r="C4" s="1"/>
      <c r="D4" s="1"/>
      <c r="E4" s="1"/>
      <c r="F4" s="1"/>
      <c r="G4" s="1"/>
      <c r="H4" s="1"/>
      <c r="I4" s="1"/>
      <c r="J4" s="1"/>
      <c r="K4" s="1"/>
      <c r="L4" s="1"/>
      <c r="M4" s="1"/>
      <c r="N4" s="1"/>
      <c r="O4" s="1"/>
      <c r="P4" s="1"/>
    </row>
    <row r="5" spans="1:16">
      <c r="A5" s="1"/>
      <c r="B5" s="145" t="s">
        <v>335</v>
      </c>
      <c r="C5" s="1"/>
      <c r="D5" s="1"/>
      <c r="E5" s="1"/>
      <c r="F5" s="1"/>
      <c r="G5" s="1"/>
      <c r="H5" s="1"/>
      <c r="I5" s="1"/>
      <c r="J5" s="1"/>
      <c r="K5" s="1"/>
      <c r="L5" s="1"/>
      <c r="M5" s="1"/>
      <c r="N5" s="1"/>
      <c r="O5" s="1"/>
      <c r="P5" s="1"/>
    </row>
    <row r="6" spans="1:16">
      <c r="A6" s="1"/>
      <c r="B6" s="1" t="s">
        <v>281</v>
      </c>
      <c r="C6" s="1"/>
      <c r="D6" s="1" t="s">
        <v>421</v>
      </c>
      <c r="E6" s="1"/>
      <c r="F6" s="145" t="s">
        <v>283</v>
      </c>
      <c r="G6" s="1"/>
      <c r="H6" s="1"/>
      <c r="I6" s="1"/>
      <c r="J6" s="1"/>
      <c r="K6" s="1"/>
      <c r="L6" s="1"/>
      <c r="M6" s="1"/>
      <c r="N6" s="1"/>
      <c r="O6" s="1"/>
      <c r="P6" s="1"/>
    </row>
    <row r="7" spans="1:16">
      <c r="A7" s="1"/>
      <c r="B7" s="267">
        <f>'P4_Plan FinanciaciónINCREMENTAL'!K7</f>
        <v>0</v>
      </c>
      <c r="C7" s="1"/>
      <c r="D7" s="251">
        <f>'P3_Plan Inversión_INCREMENTAL'!C29</f>
        <v>0</v>
      </c>
      <c r="E7" s="1"/>
      <c r="F7" s="252">
        <f>IF(D7=0,0,B7/D7)</f>
        <v>0</v>
      </c>
      <c r="G7" s="1"/>
      <c r="H7" s="261" t="s">
        <v>351</v>
      </c>
      <c r="I7" s="262" t="s">
        <v>357</v>
      </c>
      <c r="J7" s="1"/>
      <c r="K7" s="1"/>
      <c r="L7" s="1"/>
      <c r="M7" s="1"/>
      <c r="N7" s="1"/>
      <c r="O7" s="1"/>
      <c r="P7" s="1"/>
    </row>
    <row r="8" spans="1:16">
      <c r="A8" s="1"/>
      <c r="B8" s="1"/>
      <c r="C8" s="1"/>
      <c r="D8" s="1"/>
      <c r="E8" s="1"/>
      <c r="F8" s="1"/>
      <c r="G8" s="1"/>
      <c r="H8" s="1"/>
      <c r="I8" s="1"/>
      <c r="J8" s="1"/>
      <c r="K8" s="1"/>
      <c r="L8" s="1"/>
      <c r="M8" s="1"/>
      <c r="N8" s="1"/>
      <c r="O8" s="1"/>
      <c r="P8" s="1"/>
    </row>
    <row r="9" spans="1:16">
      <c r="A9" s="1"/>
      <c r="B9" s="145" t="s">
        <v>336</v>
      </c>
      <c r="C9" s="1"/>
      <c r="D9" s="1"/>
      <c r="E9" s="1"/>
      <c r="F9" s="1"/>
      <c r="G9" s="1"/>
      <c r="H9" s="1"/>
      <c r="I9" s="1"/>
      <c r="J9" s="1"/>
      <c r="K9" s="1"/>
      <c r="L9" s="1"/>
      <c r="M9" s="1"/>
      <c r="N9" s="1"/>
      <c r="O9" s="1"/>
      <c r="P9" s="1"/>
    </row>
    <row r="10" spans="1:16">
      <c r="A10" s="1"/>
      <c r="B10" s="1" t="s">
        <v>285</v>
      </c>
      <c r="C10" s="1"/>
      <c r="D10" s="1" t="s">
        <v>422</v>
      </c>
      <c r="E10" s="1"/>
      <c r="F10" s="145" t="s">
        <v>284</v>
      </c>
      <c r="G10" s="1"/>
      <c r="H10" s="1"/>
      <c r="I10" s="1"/>
      <c r="J10" s="1"/>
      <c r="K10" s="1"/>
      <c r="L10" s="1"/>
      <c r="M10" s="1"/>
      <c r="N10" s="1"/>
      <c r="O10" s="1"/>
      <c r="P10" s="1"/>
    </row>
    <row r="11" spans="1:16">
      <c r="A11" s="1"/>
      <c r="B11" s="251">
        <f>'P4_Plan FinanciaciónINCREMENTAL'!C3</f>
        <v>0</v>
      </c>
      <c r="C11" s="1"/>
      <c r="D11" s="251">
        <f>D7</f>
        <v>0</v>
      </c>
      <c r="E11" s="1"/>
      <c r="F11" s="256">
        <f>IF(D11=0,0,100*(B11/D11))</f>
        <v>0</v>
      </c>
      <c r="G11" s="1" t="s">
        <v>408</v>
      </c>
      <c r="H11" s="261" t="s">
        <v>351</v>
      </c>
      <c r="I11" s="262" t="s">
        <v>358</v>
      </c>
      <c r="J11" s="1"/>
      <c r="K11" s="1"/>
      <c r="L11" s="1"/>
      <c r="M11" s="1"/>
      <c r="N11" s="1"/>
      <c r="O11" s="1"/>
      <c r="P11" s="1"/>
    </row>
    <row r="12" spans="1:16">
      <c r="A12" s="1"/>
      <c r="B12" s="1"/>
      <c r="C12" s="1"/>
      <c r="D12" s="1"/>
      <c r="E12" s="1"/>
      <c r="F12" s="1"/>
      <c r="G12" s="1"/>
      <c r="H12" s="1"/>
      <c r="I12" s="1"/>
      <c r="J12" s="1"/>
      <c r="K12" s="1"/>
      <c r="L12" s="1"/>
      <c r="M12" s="1"/>
      <c r="N12" s="1"/>
      <c r="O12" s="1"/>
      <c r="P12" s="1"/>
    </row>
    <row r="13" spans="1:16">
      <c r="A13" s="1"/>
      <c r="B13" s="1"/>
      <c r="C13" s="1"/>
      <c r="D13" s="1"/>
      <c r="E13" s="1"/>
      <c r="F13" s="1"/>
      <c r="G13" s="1"/>
      <c r="H13" s="1"/>
      <c r="I13" s="1"/>
      <c r="J13" s="1"/>
      <c r="K13" s="1"/>
      <c r="L13" s="1"/>
      <c r="M13" s="1"/>
      <c r="N13" s="1"/>
      <c r="O13" s="1"/>
      <c r="P13" s="1"/>
    </row>
    <row r="14" spans="1:16">
      <c r="A14" s="1"/>
      <c r="B14" s="145" t="s">
        <v>337</v>
      </c>
      <c r="C14" s="1"/>
      <c r="D14" s="1"/>
      <c r="E14" s="1"/>
      <c r="F14" s="1"/>
      <c r="G14" s="1"/>
      <c r="H14" s="1"/>
      <c r="I14" s="1"/>
      <c r="J14" s="1"/>
      <c r="K14" s="1"/>
      <c r="L14" s="1"/>
      <c r="M14" s="1"/>
      <c r="N14" s="1"/>
      <c r="O14" s="1"/>
      <c r="P14" s="1"/>
    </row>
    <row r="15" spans="1:16">
      <c r="A15" s="1"/>
      <c r="B15" s="1" t="s">
        <v>287</v>
      </c>
      <c r="C15" s="1"/>
      <c r="D15" s="1" t="s">
        <v>423</v>
      </c>
      <c r="E15" s="1"/>
      <c r="F15" s="145" t="s">
        <v>334</v>
      </c>
      <c r="G15" s="1"/>
      <c r="H15" s="1"/>
      <c r="I15" s="1"/>
      <c r="J15" s="1"/>
      <c r="K15" s="1"/>
      <c r="L15" s="1"/>
      <c r="M15" s="1"/>
      <c r="N15" s="1"/>
      <c r="O15" s="1"/>
      <c r="P15" s="1"/>
    </row>
    <row r="16" spans="1:16">
      <c r="A16" s="1"/>
      <c r="B16" s="269"/>
      <c r="C16" s="1"/>
      <c r="D16" s="251">
        <f>'P3_Plan Inversión_INCREMENTAL'!C29-'P3_Plan Inversión_INCREMENTAL'!C26-'P3_Plan Inversión_INCREMENTAL'!C25-'P3_Plan Inversión_INCREMENTAL'!C24-'P3_Plan Inversión_INCREMENTAL'!C23-'P3_Plan Inversión_INCREMENTAL'!C22-'P3_Plan Inversión_INCREMENTAL'!C21-'P3_Plan Inversión_INCREMENTAL'!C20-'P3_Plan Inversión_INCREMENTAL'!C9-'P3_Plan Inversión_INCREMENTAL'!C10-'P3_Plan Inversión_INCREMENTAL'!C11-'P3_Plan Inversión_INCREMENTAL'!C8-'P3_Plan Inversión_INCREMENTAL'!C4-'P3_Plan Inversión_INCREMENTAL'!C27</f>
        <v>0</v>
      </c>
      <c r="E16" s="1"/>
      <c r="F16" s="256">
        <f>IF(D16=0,0,100*(B19/D16))</f>
        <v>0</v>
      </c>
      <c r="G16" s="1" t="s">
        <v>408</v>
      </c>
      <c r="H16" s="261" t="s">
        <v>359</v>
      </c>
      <c r="I16" s="262" t="s">
        <v>409</v>
      </c>
      <c r="J16" s="1"/>
      <c r="K16" s="1"/>
      <c r="L16" s="1"/>
      <c r="M16" s="1"/>
      <c r="N16" s="1"/>
      <c r="O16" s="1"/>
      <c r="P16" s="1"/>
    </row>
    <row r="17" spans="1:16">
      <c r="A17" s="1"/>
      <c r="B17" s="268" t="s">
        <v>388</v>
      </c>
      <c r="C17" s="1"/>
      <c r="D17" s="1"/>
      <c r="E17" s="1"/>
      <c r="F17" s="1"/>
      <c r="G17" s="1"/>
      <c r="H17" s="1"/>
      <c r="I17" s="1"/>
      <c r="J17" s="1"/>
      <c r="K17" s="1"/>
      <c r="L17" s="1"/>
      <c r="M17" s="1"/>
      <c r="N17" s="1"/>
      <c r="O17" s="1"/>
      <c r="P17" s="1"/>
    </row>
    <row r="18" spans="1:16">
      <c r="A18" s="1"/>
      <c r="B18" s="1" t="s">
        <v>293</v>
      </c>
      <c r="C18" s="1"/>
      <c r="D18" s="1"/>
      <c r="E18" s="1"/>
      <c r="F18" s="1"/>
      <c r="G18" s="1"/>
      <c r="H18" s="1"/>
      <c r="I18" s="1"/>
      <c r="J18" s="1"/>
      <c r="K18" s="1"/>
      <c r="L18" s="1"/>
      <c r="M18" s="1"/>
      <c r="N18" s="1"/>
      <c r="O18" s="1"/>
      <c r="P18" s="1"/>
    </row>
    <row r="19" spans="1:16">
      <c r="A19" s="1"/>
      <c r="B19" s="253">
        <f>D16-B16</f>
        <v>0</v>
      </c>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255" t="s">
        <v>288</v>
      </c>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45" t="s">
        <v>309</v>
      </c>
      <c r="C23" s="1"/>
      <c r="D23" s="1"/>
      <c r="E23" s="1"/>
      <c r="F23" s="145" t="s">
        <v>298</v>
      </c>
      <c r="G23" s="1"/>
      <c r="H23" s="1"/>
      <c r="I23" s="1"/>
      <c r="J23" s="1"/>
      <c r="K23" s="1"/>
      <c r="L23" s="1"/>
      <c r="M23" s="1"/>
      <c r="N23" s="1"/>
      <c r="O23" s="1"/>
      <c r="P23" s="1"/>
    </row>
    <row r="24" spans="1:16">
      <c r="A24" s="1"/>
      <c r="B24" s="287" t="s">
        <v>289</v>
      </c>
      <c r="C24" s="287"/>
      <c r="D24" s="270"/>
      <c r="E24" s="1"/>
      <c r="F24" s="256">
        <f>IF(D32=0,0,100*(D27/D32))</f>
        <v>0</v>
      </c>
      <c r="G24" s="1" t="s">
        <v>408</v>
      </c>
      <c r="H24" s="261" t="s">
        <v>359</v>
      </c>
      <c r="I24" s="262" t="s">
        <v>360</v>
      </c>
      <c r="J24" s="1"/>
      <c r="K24" s="1"/>
      <c r="L24" s="1"/>
      <c r="M24" s="1"/>
      <c r="N24" s="1"/>
      <c r="O24" s="1"/>
      <c r="P24" s="1"/>
    </row>
    <row r="25" spans="1:16">
      <c r="A25" s="1"/>
      <c r="B25" s="287" t="s">
        <v>290</v>
      </c>
      <c r="C25" s="287"/>
      <c r="D25" s="270"/>
      <c r="E25" s="1"/>
      <c r="F25" s="1"/>
      <c r="G25" s="1"/>
      <c r="H25" s="1"/>
      <c r="I25" s="1"/>
      <c r="J25" s="1"/>
      <c r="K25" s="1"/>
      <c r="L25" s="1"/>
      <c r="M25" s="1"/>
      <c r="N25" s="1"/>
      <c r="O25" s="1"/>
      <c r="P25" s="1"/>
    </row>
    <row r="26" spans="1:16">
      <c r="A26" s="1"/>
      <c r="B26" s="287" t="s">
        <v>291</v>
      </c>
      <c r="C26" s="287"/>
      <c r="D26" s="270"/>
      <c r="E26" s="1"/>
      <c r="F26" s="1"/>
      <c r="G26" s="1"/>
      <c r="H26" s="1"/>
      <c r="I26" s="1"/>
      <c r="J26" s="1"/>
      <c r="K26" s="1"/>
      <c r="L26" s="1"/>
      <c r="M26" s="1"/>
      <c r="N26" s="1"/>
      <c r="O26" s="1"/>
      <c r="P26" s="1"/>
    </row>
    <row r="27" spans="1:16">
      <c r="A27" s="1"/>
      <c r="B27" s="287" t="s">
        <v>292</v>
      </c>
      <c r="C27" s="287"/>
      <c r="D27" s="251">
        <f>IF(D24+D25+D26=0,0,((D24+D25+D26)/3))</f>
        <v>0</v>
      </c>
      <c r="E27" s="261" t="s">
        <v>359</v>
      </c>
      <c r="F27" s="262" t="s">
        <v>292</v>
      </c>
      <c r="G27" s="1"/>
      <c r="H27" s="1"/>
      <c r="I27" s="1"/>
      <c r="J27" s="1"/>
      <c r="K27" s="1"/>
      <c r="L27" s="1"/>
      <c r="M27" s="1"/>
      <c r="N27" s="1"/>
      <c r="O27" s="1"/>
      <c r="P27" s="1"/>
    </row>
    <row r="28" spans="1:16">
      <c r="A28" s="1"/>
      <c r="B28" s="268" t="s">
        <v>397</v>
      </c>
      <c r="C28" s="1"/>
      <c r="D28" s="1"/>
      <c r="E28" s="1"/>
      <c r="F28" s="1"/>
      <c r="G28" s="1"/>
      <c r="H28" s="1"/>
      <c r="I28" s="1"/>
      <c r="J28" s="1"/>
      <c r="K28" s="1"/>
      <c r="L28" s="1"/>
      <c r="M28" s="1"/>
      <c r="N28" s="1"/>
      <c r="O28" s="1"/>
      <c r="P28" s="1"/>
    </row>
    <row r="29" spans="1:16">
      <c r="A29" s="1"/>
      <c r="B29" s="290" t="s">
        <v>294</v>
      </c>
      <c r="C29" s="290"/>
      <c r="D29" s="270"/>
      <c r="E29" s="1"/>
      <c r="F29" s="1"/>
      <c r="G29" s="1"/>
      <c r="H29" s="1"/>
      <c r="I29" s="1"/>
      <c r="J29" s="1"/>
      <c r="K29" s="1"/>
      <c r="L29" s="1"/>
      <c r="M29" s="1"/>
      <c r="N29" s="1"/>
      <c r="O29" s="1"/>
      <c r="P29" s="1"/>
    </row>
    <row r="30" spans="1:16">
      <c r="A30" s="1"/>
      <c r="B30" s="290" t="s">
        <v>295</v>
      </c>
      <c r="C30" s="290"/>
      <c r="D30" s="270"/>
      <c r="E30" s="1"/>
      <c r="F30" s="1"/>
      <c r="G30" s="1"/>
      <c r="H30" s="1"/>
      <c r="I30" s="1"/>
      <c r="J30" s="1"/>
      <c r="K30" s="1"/>
      <c r="L30" s="1"/>
      <c r="M30" s="1"/>
      <c r="N30" s="1"/>
      <c r="O30" s="1"/>
      <c r="P30" s="1"/>
    </row>
    <row r="31" spans="1:16">
      <c r="A31" s="1"/>
      <c r="B31" s="290" t="s">
        <v>296</v>
      </c>
      <c r="C31" s="290"/>
      <c r="D31" s="270"/>
      <c r="E31" s="1"/>
      <c r="F31" s="1"/>
      <c r="G31" s="1"/>
      <c r="H31" s="1"/>
      <c r="I31" s="1"/>
      <c r="J31" s="1"/>
      <c r="K31" s="1"/>
      <c r="L31" s="1"/>
      <c r="M31" s="1"/>
      <c r="N31" s="1"/>
      <c r="O31" s="1"/>
      <c r="P31" s="1"/>
    </row>
    <row r="32" spans="1:16">
      <c r="A32" s="1"/>
      <c r="B32" s="290" t="s">
        <v>297</v>
      </c>
      <c r="C32" s="290"/>
      <c r="D32" s="251">
        <f>IF(D29+D30+D31=0,0,((D29+D30+D31)/3))</f>
        <v>0</v>
      </c>
      <c r="E32" s="261" t="s">
        <v>359</v>
      </c>
      <c r="F32" s="262" t="s">
        <v>361</v>
      </c>
      <c r="G32" s="1"/>
      <c r="H32" s="1"/>
      <c r="I32" s="1"/>
      <c r="J32" s="1"/>
      <c r="K32" s="1"/>
      <c r="L32" s="1"/>
      <c r="M32" s="1"/>
      <c r="N32" s="1"/>
      <c r="O32" s="1"/>
      <c r="P32" s="1"/>
    </row>
    <row r="33" spans="1:16">
      <c r="A33" s="1"/>
      <c r="B33" s="268" t="s">
        <v>389</v>
      </c>
      <c r="C33" s="1"/>
      <c r="D33" s="1"/>
      <c r="E33" s="1"/>
      <c r="F33" s="1"/>
      <c r="G33" s="1"/>
      <c r="H33" s="1"/>
      <c r="I33" s="1"/>
      <c r="J33" s="1"/>
      <c r="K33" s="1"/>
      <c r="L33" s="1"/>
      <c r="M33" s="1"/>
      <c r="N33" s="1"/>
      <c r="O33" s="1"/>
      <c r="P33" s="1"/>
    </row>
    <row r="34" spans="1:16">
      <c r="A34" s="1"/>
      <c r="B34" s="145" t="s">
        <v>319</v>
      </c>
      <c r="C34" s="1"/>
      <c r="D34" s="1"/>
      <c r="E34" s="1"/>
      <c r="F34" s="145" t="s">
        <v>318</v>
      </c>
      <c r="G34" s="1"/>
      <c r="H34" s="1"/>
      <c r="I34" s="1"/>
      <c r="J34" s="1"/>
      <c r="K34" s="1"/>
      <c r="L34" s="1"/>
      <c r="M34" s="1"/>
      <c r="N34" s="1"/>
      <c r="O34" s="1"/>
      <c r="P34" s="1"/>
    </row>
    <row r="35" spans="1:16">
      <c r="A35" s="1"/>
      <c r="B35" s="1" t="s">
        <v>315</v>
      </c>
      <c r="C35" s="1"/>
      <c r="D35" s="270"/>
      <c r="E35" s="1"/>
      <c r="F35" s="256">
        <f>IF(D39=0,0,(D38/D39)*100)</f>
        <v>0</v>
      </c>
      <c r="G35" s="1" t="s">
        <v>408</v>
      </c>
      <c r="H35" s="261" t="s">
        <v>359</v>
      </c>
      <c r="I35" s="262" t="s">
        <v>362</v>
      </c>
      <c r="J35" s="1"/>
      <c r="K35" s="1"/>
      <c r="L35" s="1"/>
      <c r="M35" s="1"/>
      <c r="N35" s="1"/>
      <c r="O35" s="1"/>
      <c r="P35" s="1"/>
    </row>
    <row r="36" spans="1:16">
      <c r="A36" s="1"/>
      <c r="B36" s="1" t="s">
        <v>314</v>
      </c>
      <c r="C36" s="1"/>
      <c r="D36" s="270"/>
      <c r="E36" s="1"/>
      <c r="F36" s="1"/>
      <c r="G36" s="1"/>
      <c r="H36" s="1"/>
      <c r="I36" s="1"/>
      <c r="J36" s="1"/>
      <c r="K36" s="1"/>
      <c r="L36" s="1"/>
      <c r="M36" s="1"/>
      <c r="N36" s="1"/>
      <c r="O36" s="1"/>
      <c r="P36" s="1"/>
    </row>
    <row r="37" spans="1:16">
      <c r="A37" s="1"/>
      <c r="B37" s="268" t="s">
        <v>390</v>
      </c>
      <c r="C37" s="1"/>
      <c r="D37" s="250"/>
      <c r="E37" s="1"/>
      <c r="F37" s="1"/>
      <c r="G37" s="1"/>
      <c r="H37" s="1"/>
      <c r="I37" s="1"/>
      <c r="J37" s="1"/>
      <c r="K37" s="1"/>
      <c r="L37" s="1"/>
      <c r="M37" s="1"/>
      <c r="N37" s="1"/>
      <c r="O37" s="1"/>
      <c r="P37" s="1"/>
    </row>
    <row r="38" spans="1:16">
      <c r="A38" s="1"/>
      <c r="B38" s="1" t="s">
        <v>316</v>
      </c>
      <c r="C38" s="1"/>
      <c r="D38" s="253">
        <f>D35-D36</f>
        <v>0</v>
      </c>
      <c r="E38" s="261" t="s">
        <v>359</v>
      </c>
      <c r="F38" s="262" t="s">
        <v>363</v>
      </c>
      <c r="G38" s="1"/>
      <c r="H38" s="1"/>
      <c r="I38" s="1"/>
      <c r="J38" s="1"/>
      <c r="K38" s="1"/>
      <c r="L38" s="1"/>
      <c r="M38" s="1"/>
      <c r="N38" s="1"/>
      <c r="O38" s="1"/>
      <c r="P38" s="1"/>
    </row>
    <row r="39" spans="1:16">
      <c r="A39" s="1"/>
      <c r="B39" s="1" t="s">
        <v>317</v>
      </c>
      <c r="C39" s="1"/>
      <c r="D39" s="270"/>
      <c r="E39" s="261" t="s">
        <v>359</v>
      </c>
      <c r="F39" s="262" t="s">
        <v>364</v>
      </c>
      <c r="G39" s="1"/>
      <c r="H39" s="1"/>
      <c r="I39" s="1"/>
      <c r="J39" s="1"/>
      <c r="K39" s="1"/>
      <c r="L39" s="1"/>
      <c r="M39" s="1"/>
      <c r="N39" s="1"/>
      <c r="O39" s="1"/>
      <c r="P39" s="1"/>
    </row>
    <row r="40" spans="1:16">
      <c r="A40" s="1"/>
      <c r="B40" s="268" t="s">
        <v>391</v>
      </c>
      <c r="C40" s="1"/>
      <c r="D40" s="1"/>
      <c r="E40" s="1"/>
      <c r="F40" s="1"/>
      <c r="G40" s="1"/>
      <c r="H40" s="1"/>
      <c r="I40" s="1"/>
      <c r="J40" s="1"/>
      <c r="K40" s="1"/>
      <c r="L40" s="1"/>
      <c r="M40" s="1"/>
      <c r="N40" s="1"/>
      <c r="O40" s="1"/>
      <c r="P40" s="1"/>
    </row>
    <row r="41" spans="1:16">
      <c r="A41" s="1"/>
      <c r="B41" s="1"/>
      <c r="C41" s="1"/>
      <c r="D41" s="1"/>
      <c r="E41" s="1"/>
      <c r="F41" s="1"/>
      <c r="G41" s="1"/>
      <c r="H41" s="1"/>
      <c r="I41" s="1"/>
      <c r="J41" s="1"/>
      <c r="K41" s="1"/>
      <c r="L41" s="1"/>
      <c r="M41" s="1"/>
      <c r="N41" s="1"/>
      <c r="O41" s="1"/>
      <c r="P41" s="1"/>
    </row>
    <row r="42" spans="1:16">
      <c r="A42" s="1"/>
      <c r="B42" s="1"/>
      <c r="C42" s="1"/>
      <c r="D42" s="1"/>
      <c r="E42" s="1"/>
      <c r="F42" s="1"/>
      <c r="G42" s="1"/>
      <c r="H42" s="1"/>
      <c r="I42" s="1"/>
      <c r="J42" s="1"/>
      <c r="K42" s="1"/>
      <c r="L42" s="1"/>
      <c r="M42" s="1"/>
      <c r="N42" s="1"/>
      <c r="O42" s="1"/>
      <c r="P42" s="1"/>
    </row>
    <row r="43" spans="1:16">
      <c r="A43" s="1"/>
      <c r="B43" s="145" t="s">
        <v>310</v>
      </c>
      <c r="C43" s="1"/>
      <c r="D43" s="1"/>
      <c r="E43" s="1"/>
      <c r="F43" s="1"/>
      <c r="G43" s="145" t="s">
        <v>308</v>
      </c>
      <c r="H43" s="1"/>
      <c r="I43" s="1"/>
      <c r="J43" s="1"/>
      <c r="K43" s="1"/>
      <c r="L43" s="1"/>
      <c r="M43" s="1"/>
      <c r="N43" s="1"/>
      <c r="O43" s="1"/>
      <c r="P43" s="1"/>
    </row>
    <row r="44" spans="1:16">
      <c r="A44" s="1"/>
      <c r="B44" s="287" t="s">
        <v>299</v>
      </c>
      <c r="C44" s="287"/>
      <c r="D44" s="270"/>
      <c r="E44" s="261" t="s">
        <v>359</v>
      </c>
      <c r="F44" s="262" t="s">
        <v>368</v>
      </c>
      <c r="G44" s="256">
        <f>AVERAGE(D52:D54)*100</f>
        <v>0</v>
      </c>
      <c r="H44" s="1" t="s">
        <v>408</v>
      </c>
      <c r="I44" s="261" t="s">
        <v>372</v>
      </c>
      <c r="J44" s="262" t="s">
        <v>365</v>
      </c>
      <c r="K44" s="1"/>
      <c r="L44" s="1"/>
      <c r="M44" s="1"/>
      <c r="N44" s="1"/>
      <c r="O44" s="1"/>
      <c r="P44" s="1"/>
    </row>
    <row r="45" spans="1:16">
      <c r="A45" s="1"/>
      <c r="B45" s="287" t="s">
        <v>300</v>
      </c>
      <c r="C45" s="287"/>
      <c r="D45" s="270"/>
      <c r="E45" s="261" t="s">
        <v>359</v>
      </c>
      <c r="F45" s="262" t="s">
        <v>366</v>
      </c>
      <c r="G45" s="1"/>
      <c r="H45" s="1"/>
      <c r="I45" s="1"/>
      <c r="J45" s="1"/>
      <c r="K45" s="1"/>
      <c r="L45" s="1"/>
      <c r="M45" s="1"/>
      <c r="N45" s="1"/>
      <c r="O45" s="1"/>
      <c r="P45" s="1"/>
    </row>
    <row r="46" spans="1:16">
      <c r="A46" s="1"/>
      <c r="B46" s="287" t="s">
        <v>303</v>
      </c>
      <c r="C46" s="287"/>
      <c r="D46" s="270"/>
      <c r="E46" s="261" t="s">
        <v>359</v>
      </c>
      <c r="F46" s="262" t="s">
        <v>367</v>
      </c>
      <c r="G46" s="1"/>
      <c r="H46" s="1"/>
      <c r="I46" s="1"/>
      <c r="J46" s="1"/>
      <c r="K46" s="1"/>
      <c r="L46" s="1"/>
      <c r="M46" s="1"/>
      <c r="N46" s="1"/>
      <c r="O46" s="1"/>
      <c r="P46" s="1"/>
    </row>
    <row r="47" spans="1:16">
      <c r="A47" s="1"/>
      <c r="B47" s="289" t="s">
        <v>398</v>
      </c>
      <c r="C47" s="289"/>
      <c r="D47" s="1"/>
      <c r="E47" s="1"/>
      <c r="F47" s="1"/>
      <c r="G47" s="1"/>
      <c r="H47" s="1"/>
      <c r="I47" s="1"/>
      <c r="J47" s="1"/>
      <c r="K47" s="1"/>
      <c r="L47" s="1"/>
      <c r="M47" s="1"/>
      <c r="N47" s="1"/>
      <c r="O47" s="1"/>
      <c r="P47" s="1"/>
    </row>
    <row r="48" spans="1:16">
      <c r="A48" s="1"/>
      <c r="B48" s="287" t="s">
        <v>301</v>
      </c>
      <c r="C48" s="287"/>
      <c r="D48" s="270"/>
      <c r="E48" s="261" t="s">
        <v>359</v>
      </c>
      <c r="F48" s="262" t="s">
        <v>369</v>
      </c>
      <c r="G48" s="1"/>
      <c r="H48" s="1"/>
      <c r="I48" s="1"/>
      <c r="J48" s="1"/>
      <c r="K48" s="1"/>
      <c r="L48" s="1"/>
      <c r="M48" s="1"/>
      <c r="N48" s="1"/>
      <c r="O48" s="1"/>
      <c r="P48" s="1"/>
    </row>
    <row r="49" spans="1:16">
      <c r="A49" s="1"/>
      <c r="B49" s="287" t="s">
        <v>302</v>
      </c>
      <c r="C49" s="287"/>
      <c r="D49" s="270"/>
      <c r="E49" s="261" t="s">
        <v>359</v>
      </c>
      <c r="F49" s="262" t="s">
        <v>370</v>
      </c>
      <c r="G49" s="1"/>
      <c r="H49" s="1"/>
      <c r="I49" s="1"/>
      <c r="J49" s="1"/>
      <c r="K49" s="1"/>
      <c r="L49" s="1"/>
      <c r="M49" s="1"/>
      <c r="N49" s="1"/>
      <c r="O49" s="1"/>
      <c r="P49" s="1"/>
    </row>
    <row r="50" spans="1:16">
      <c r="A50" s="1"/>
      <c r="B50" s="287" t="s">
        <v>304</v>
      </c>
      <c r="C50" s="287"/>
      <c r="D50" s="270"/>
      <c r="E50" s="261" t="s">
        <v>359</v>
      </c>
      <c r="F50" s="262" t="s">
        <v>371</v>
      </c>
      <c r="G50" s="1"/>
      <c r="H50" s="1"/>
      <c r="I50" s="1"/>
      <c r="J50" s="1"/>
      <c r="K50" s="1"/>
      <c r="L50" s="1"/>
      <c r="M50" s="1"/>
      <c r="N50" s="1"/>
      <c r="O50" s="1"/>
      <c r="P50" s="1"/>
    </row>
    <row r="51" spans="1:16">
      <c r="A51" s="1"/>
      <c r="B51" s="289" t="s">
        <v>392</v>
      </c>
      <c r="C51" s="289"/>
      <c r="D51" s="1"/>
      <c r="E51" s="1"/>
      <c r="F51" s="1"/>
      <c r="G51" s="1"/>
      <c r="H51" s="1"/>
      <c r="I51" s="1"/>
      <c r="J51" s="1"/>
      <c r="K51" s="1"/>
      <c r="L51" s="1"/>
      <c r="M51" s="1"/>
      <c r="N51" s="1"/>
      <c r="O51" s="1"/>
      <c r="P51" s="1"/>
    </row>
    <row r="52" spans="1:16">
      <c r="A52" s="1"/>
      <c r="B52" s="287" t="s">
        <v>305</v>
      </c>
      <c r="C52" s="287"/>
      <c r="D52" s="254">
        <f>IF(D48=0,0,D44/D48)</f>
        <v>0</v>
      </c>
      <c r="E52" s="261" t="s">
        <v>359</v>
      </c>
      <c r="F52" s="262" t="s">
        <v>373</v>
      </c>
      <c r="G52" s="1"/>
      <c r="H52" s="1"/>
      <c r="I52" s="1"/>
      <c r="J52" s="1"/>
      <c r="K52" s="1"/>
      <c r="L52" s="1"/>
      <c r="M52" s="1"/>
      <c r="N52" s="1"/>
      <c r="O52" s="1"/>
      <c r="P52" s="1"/>
    </row>
    <row r="53" spans="1:16">
      <c r="A53" s="1"/>
      <c r="B53" s="287" t="s">
        <v>306</v>
      </c>
      <c r="C53" s="287"/>
      <c r="D53" s="254">
        <f t="shared" ref="D53:D54" si="0">IF(D49=0,0,D45/D49)</f>
        <v>0</v>
      </c>
      <c r="E53" s="261" t="s">
        <v>359</v>
      </c>
      <c r="F53" s="262" t="s">
        <v>374</v>
      </c>
      <c r="G53" s="1"/>
      <c r="H53" s="1"/>
      <c r="I53" s="1"/>
      <c r="J53" s="1"/>
      <c r="K53" s="1"/>
      <c r="L53" s="1"/>
      <c r="M53" s="1"/>
      <c r="N53" s="1"/>
      <c r="O53" s="1"/>
      <c r="P53" s="1"/>
    </row>
    <row r="54" spans="1:16">
      <c r="A54" s="1"/>
      <c r="B54" s="287" t="s">
        <v>307</v>
      </c>
      <c r="C54" s="287"/>
      <c r="D54" s="254">
        <f t="shared" si="0"/>
        <v>0</v>
      </c>
      <c r="E54" s="261" t="s">
        <v>359</v>
      </c>
      <c r="F54" s="262" t="s">
        <v>375</v>
      </c>
      <c r="G54" s="1"/>
      <c r="H54" s="1"/>
      <c r="I54" s="1"/>
      <c r="J54" s="1"/>
      <c r="K54" s="1"/>
      <c r="L54" s="1"/>
      <c r="M54" s="1"/>
      <c r="N54" s="1"/>
      <c r="O54" s="1"/>
      <c r="P54" s="1"/>
    </row>
    <row r="55" spans="1:16">
      <c r="A55" s="1"/>
      <c r="B55" s="1"/>
      <c r="C55" s="1"/>
      <c r="D55" s="1"/>
      <c r="E55" s="1"/>
      <c r="F55" s="1"/>
      <c r="G55" s="1"/>
      <c r="H55" s="1"/>
      <c r="I55" s="1"/>
      <c r="J55" s="1"/>
      <c r="K55" s="1"/>
      <c r="L55" s="1"/>
      <c r="M55" s="1"/>
      <c r="N55" s="1"/>
      <c r="O55" s="1"/>
      <c r="P55" s="1"/>
    </row>
    <row r="56" spans="1:16">
      <c r="A56" s="1"/>
      <c r="B56" s="1"/>
      <c r="C56" s="1"/>
      <c r="D56" s="1"/>
      <c r="E56" s="1"/>
      <c r="F56" s="1"/>
      <c r="G56" s="1"/>
      <c r="H56" s="1"/>
      <c r="I56" s="1"/>
      <c r="J56" s="1"/>
      <c r="K56" s="1"/>
      <c r="L56" s="1"/>
      <c r="M56" s="1"/>
      <c r="N56" s="1"/>
      <c r="O56" s="1"/>
      <c r="P56" s="1"/>
    </row>
    <row r="57" spans="1:16">
      <c r="A57" s="1"/>
      <c r="B57" s="255" t="s">
        <v>311</v>
      </c>
      <c r="C57" s="1"/>
      <c r="D57" s="1"/>
      <c r="E57" s="1"/>
      <c r="F57" s="1"/>
      <c r="G57" s="1"/>
      <c r="H57" s="1"/>
      <c r="I57" s="1"/>
      <c r="J57" s="1"/>
      <c r="K57" s="1"/>
      <c r="L57" s="1"/>
      <c r="M57" s="1"/>
      <c r="N57" s="1"/>
      <c r="O57" s="1"/>
      <c r="P57" s="1"/>
    </row>
    <row r="58" spans="1:16">
      <c r="A58" s="1"/>
      <c r="B58" s="255"/>
      <c r="C58" s="1"/>
      <c r="D58" s="1"/>
      <c r="E58" s="1"/>
      <c r="F58" s="1"/>
      <c r="G58" s="1"/>
      <c r="H58" s="1"/>
      <c r="I58" s="1"/>
      <c r="J58" s="1"/>
      <c r="K58" s="1"/>
      <c r="L58" s="1"/>
      <c r="M58" s="1"/>
      <c r="N58" s="1"/>
      <c r="O58" s="1"/>
      <c r="P58" s="1"/>
    </row>
    <row r="59" spans="1:16">
      <c r="A59" s="1"/>
      <c r="B59" s="145" t="s">
        <v>322</v>
      </c>
      <c r="C59" s="1"/>
      <c r="D59" s="1"/>
      <c r="E59" s="1"/>
      <c r="F59" s="1"/>
      <c r="G59" s="1"/>
      <c r="H59" s="1"/>
      <c r="I59" s="1"/>
      <c r="J59" s="1"/>
      <c r="K59" s="1"/>
      <c r="L59" s="1"/>
      <c r="M59" s="1"/>
      <c r="N59" s="1"/>
      <c r="O59" s="1"/>
      <c r="P59" s="1"/>
    </row>
    <row r="60" spans="1:16">
      <c r="A60" s="1"/>
      <c r="B60" s="1" t="s">
        <v>312</v>
      </c>
      <c r="C60" s="1"/>
      <c r="D60" s="1" t="s">
        <v>313</v>
      </c>
      <c r="E60" s="1"/>
      <c r="F60" s="145" t="s">
        <v>320</v>
      </c>
      <c r="G60" s="1"/>
      <c r="H60" s="1"/>
      <c r="I60" s="1"/>
      <c r="J60" s="1"/>
      <c r="K60" s="1"/>
      <c r="L60" s="1"/>
      <c r="M60" s="1"/>
      <c r="N60" s="1"/>
      <c r="O60" s="1"/>
      <c r="P60" s="1"/>
    </row>
    <row r="61" spans="1:16">
      <c r="A61" s="1"/>
      <c r="B61" s="271"/>
      <c r="C61" s="1"/>
      <c r="D61" s="271"/>
      <c r="E61" s="1"/>
      <c r="F61" s="252">
        <f>IF(D61=0,0,B61/D61)</f>
        <v>0</v>
      </c>
      <c r="G61" s="1"/>
      <c r="H61" s="1"/>
      <c r="I61" s="261" t="s">
        <v>372</v>
      </c>
      <c r="J61" s="262" t="s">
        <v>376</v>
      </c>
      <c r="K61" s="1"/>
      <c r="L61" s="1"/>
      <c r="M61" s="1"/>
      <c r="N61" s="1"/>
      <c r="O61" s="1"/>
      <c r="P61" s="1"/>
    </row>
    <row r="62" spans="1:16">
      <c r="A62" s="1"/>
      <c r="B62" s="268" t="s">
        <v>393</v>
      </c>
      <c r="C62" s="1"/>
      <c r="D62" s="288" t="s">
        <v>394</v>
      </c>
      <c r="E62" s="288"/>
      <c r="F62" s="1"/>
      <c r="G62" s="1"/>
      <c r="H62" s="1"/>
      <c r="I62" s="1"/>
      <c r="J62" s="1"/>
      <c r="K62" s="1"/>
      <c r="L62" s="1"/>
      <c r="M62" s="1"/>
      <c r="N62" s="1"/>
      <c r="O62" s="1"/>
      <c r="P62" s="1"/>
    </row>
    <row r="63" spans="1:16">
      <c r="A63" s="1"/>
      <c r="B63" s="145" t="s">
        <v>323</v>
      </c>
      <c r="C63" s="1"/>
      <c r="D63" s="1"/>
      <c r="E63" s="1"/>
      <c r="F63" s="1"/>
      <c r="G63" s="1"/>
      <c r="H63" s="1"/>
      <c r="I63" s="1"/>
      <c r="J63" s="1"/>
      <c r="K63" s="1"/>
      <c r="L63" s="1"/>
      <c r="M63" s="1"/>
      <c r="N63" s="1"/>
      <c r="O63" s="1"/>
      <c r="P63" s="1"/>
    </row>
    <row r="64" spans="1:16">
      <c r="A64" s="1"/>
      <c r="B64" s="1" t="s">
        <v>325</v>
      </c>
      <c r="C64" s="1"/>
      <c r="D64" s="1"/>
      <c r="E64" s="1"/>
      <c r="F64" s="145" t="s">
        <v>321</v>
      </c>
      <c r="G64" s="1"/>
      <c r="H64" s="1"/>
      <c r="I64" s="1"/>
      <c r="J64" s="1"/>
      <c r="K64" s="1"/>
      <c r="L64" s="1"/>
      <c r="M64" s="1"/>
      <c r="N64" s="1"/>
      <c r="O64" s="1"/>
      <c r="P64" s="1"/>
    </row>
    <row r="65" spans="1:16">
      <c r="A65" s="1"/>
      <c r="B65" s="271"/>
      <c r="C65" s="1"/>
      <c r="D65" s="1"/>
      <c r="E65" s="1"/>
      <c r="F65" s="252">
        <f>IF(B65=0,0,IF(B68+D68=0,1,B65/(B68+D68)))</f>
        <v>0</v>
      </c>
      <c r="G65" s="1"/>
      <c r="H65" s="1"/>
      <c r="I65" s="261" t="s">
        <v>372</v>
      </c>
      <c r="J65" s="262" t="s">
        <v>377</v>
      </c>
      <c r="K65" s="1"/>
      <c r="L65" s="1"/>
      <c r="M65" s="1"/>
      <c r="N65" s="1"/>
      <c r="O65" s="1"/>
      <c r="P65" s="1"/>
    </row>
    <row r="66" spans="1:16">
      <c r="A66" s="1"/>
      <c r="B66" s="268" t="s">
        <v>396</v>
      </c>
      <c r="C66" s="1"/>
      <c r="D66" s="1"/>
      <c r="E66" s="1"/>
      <c r="F66" s="1"/>
      <c r="G66" s="1"/>
      <c r="H66" s="1"/>
      <c r="I66" s="1"/>
      <c r="J66" s="1"/>
      <c r="K66" s="1"/>
      <c r="L66" s="1"/>
      <c r="M66" s="1"/>
      <c r="N66" s="1"/>
      <c r="O66" s="1"/>
      <c r="P66" s="1"/>
    </row>
    <row r="67" spans="1:16">
      <c r="A67" s="1"/>
      <c r="B67" s="1" t="s">
        <v>313</v>
      </c>
      <c r="C67" s="1"/>
      <c r="D67" s="1" t="s">
        <v>324</v>
      </c>
      <c r="E67" s="1"/>
      <c r="F67" s="1"/>
      <c r="G67" s="1"/>
      <c r="H67" s="1"/>
      <c r="I67" s="1"/>
      <c r="J67" s="1"/>
      <c r="K67" s="1"/>
      <c r="L67" s="1"/>
      <c r="M67" s="1"/>
      <c r="N67" s="1"/>
      <c r="O67" s="1"/>
      <c r="P67" s="1"/>
    </row>
    <row r="68" spans="1:16">
      <c r="A68" s="1"/>
      <c r="B68" s="275">
        <f>D61</f>
        <v>0</v>
      </c>
      <c r="C68" s="1"/>
      <c r="D68" s="271"/>
      <c r="E68" s="1"/>
      <c r="F68" s="1"/>
      <c r="G68" s="1"/>
      <c r="H68" s="1"/>
      <c r="I68" s="1"/>
      <c r="J68" s="1"/>
      <c r="K68" s="1"/>
      <c r="L68" s="1"/>
      <c r="M68" s="1"/>
      <c r="N68" s="1"/>
      <c r="O68" s="1"/>
      <c r="P68" s="1"/>
    </row>
    <row r="69" spans="1:16">
      <c r="A69" s="1"/>
      <c r="B69" s="288" t="s">
        <v>394</v>
      </c>
      <c r="C69" s="288"/>
      <c r="D69" s="288" t="s">
        <v>395</v>
      </c>
      <c r="E69" s="288"/>
      <c r="F69" s="1"/>
      <c r="G69" s="1"/>
      <c r="H69" s="1"/>
      <c r="I69" s="1"/>
      <c r="J69" s="1"/>
      <c r="K69" s="1"/>
      <c r="L69" s="1"/>
      <c r="M69" s="1"/>
      <c r="N69" s="1"/>
      <c r="O69" s="1"/>
      <c r="P69" s="1"/>
    </row>
    <row r="70" spans="1:16">
      <c r="A70" s="1"/>
      <c r="B70" s="1"/>
      <c r="C70" s="1"/>
      <c r="D70" s="1"/>
      <c r="E70" s="1"/>
      <c r="F70" s="1"/>
      <c r="G70" s="1"/>
      <c r="H70" s="1"/>
      <c r="I70" s="1"/>
      <c r="J70" s="1"/>
      <c r="K70" s="1"/>
      <c r="L70" s="1"/>
      <c r="M70" s="1"/>
      <c r="N70" s="1"/>
      <c r="O70" s="1"/>
      <c r="P70" s="1"/>
    </row>
    <row r="71" spans="1:16">
      <c r="A71" s="1"/>
      <c r="B71" s="1"/>
      <c r="C71" s="1"/>
      <c r="D71" s="1"/>
      <c r="E71" s="1"/>
      <c r="F71" s="1"/>
      <c r="G71" s="1"/>
      <c r="H71" s="1"/>
      <c r="I71" s="1"/>
      <c r="J71" s="1"/>
      <c r="K71" s="1"/>
      <c r="L71" s="1"/>
      <c r="M71" s="1"/>
      <c r="N71" s="1"/>
      <c r="O71" s="1"/>
      <c r="P71" s="1"/>
    </row>
    <row r="72" spans="1:16">
      <c r="A72" s="1"/>
      <c r="B72" s="1"/>
      <c r="C72" s="1"/>
      <c r="D72" s="1"/>
      <c r="E72" s="1"/>
      <c r="F72" s="1"/>
      <c r="G72" s="1"/>
      <c r="H72" s="1"/>
      <c r="I72" s="1"/>
      <c r="J72" s="1"/>
      <c r="K72" s="1"/>
      <c r="L72" s="1"/>
      <c r="M72" s="1"/>
      <c r="N72" s="1"/>
      <c r="O72" s="1"/>
      <c r="P72" s="1"/>
    </row>
    <row r="73" spans="1:16">
      <c r="A73" s="1"/>
      <c r="B73" s="1"/>
      <c r="C73" s="1"/>
      <c r="D73" s="1"/>
      <c r="E73" s="1"/>
      <c r="F73" s="1"/>
      <c r="G73" s="1"/>
      <c r="H73" s="1"/>
      <c r="I73" s="1"/>
      <c r="J73" s="1"/>
      <c r="K73" s="1"/>
      <c r="L73" s="1"/>
      <c r="M73" s="1"/>
      <c r="N73" s="1"/>
      <c r="O73" s="1"/>
      <c r="P73" s="1"/>
    </row>
    <row r="74" spans="1:16">
      <c r="A74" s="1"/>
      <c r="B74" s="1"/>
      <c r="C74" s="1"/>
      <c r="D74" s="1"/>
      <c r="E74" s="1"/>
      <c r="F74" s="1"/>
      <c r="G74" s="1"/>
      <c r="H74" s="1"/>
      <c r="I74" s="1"/>
      <c r="J74" s="1"/>
      <c r="K74" s="1"/>
      <c r="L74" s="1"/>
      <c r="M74" s="1"/>
      <c r="N74" s="1"/>
      <c r="O74" s="1"/>
      <c r="P74" s="1"/>
    </row>
    <row r="75" spans="1:16">
      <c r="A75" s="1"/>
      <c r="B75" s="1"/>
      <c r="C75" s="1"/>
      <c r="D75" s="1"/>
      <c r="E75" s="1"/>
      <c r="F75" s="1"/>
      <c r="G75" s="1"/>
      <c r="H75" s="1"/>
      <c r="I75" s="1"/>
      <c r="J75" s="1"/>
      <c r="K75" s="1"/>
      <c r="L75" s="1"/>
      <c r="M75" s="1"/>
      <c r="N75" s="1"/>
      <c r="O75" s="1"/>
      <c r="P75" s="1"/>
    </row>
    <row r="76" spans="1:16">
      <c r="A76" s="1"/>
      <c r="B76" s="1"/>
      <c r="C76" s="1"/>
      <c r="D76" s="1"/>
      <c r="E76" s="1"/>
      <c r="F76" s="1"/>
      <c r="G76" s="1"/>
      <c r="H76" s="1"/>
      <c r="I76" s="1"/>
      <c r="J76" s="1"/>
      <c r="K76" s="1"/>
      <c r="L76" s="1"/>
      <c r="M76" s="1"/>
      <c r="N76" s="1"/>
      <c r="O76" s="1"/>
      <c r="P76" s="1"/>
    </row>
    <row r="77" spans="1:16">
      <c r="A77" s="1"/>
      <c r="B77" s="1"/>
      <c r="C77" s="1"/>
      <c r="D77" s="1"/>
      <c r="E77" s="1"/>
      <c r="F77" s="1"/>
      <c r="G77" s="1"/>
      <c r="H77" s="1"/>
      <c r="I77" s="1"/>
      <c r="J77" s="1"/>
      <c r="K77" s="1"/>
      <c r="L77" s="1"/>
      <c r="M77" s="1"/>
      <c r="N77" s="1"/>
      <c r="O77" s="1"/>
      <c r="P77" s="1"/>
    </row>
    <row r="78" spans="1:16">
      <c r="A78" s="1"/>
      <c r="B78" s="1"/>
      <c r="C78" s="1"/>
      <c r="D78" s="1"/>
      <c r="E78" s="1"/>
      <c r="F78" s="1"/>
      <c r="G78" s="1"/>
      <c r="H78" s="1"/>
      <c r="I78" s="1"/>
      <c r="J78" s="1"/>
      <c r="K78" s="1"/>
      <c r="L78" s="1"/>
      <c r="M78" s="1"/>
      <c r="N78" s="1"/>
      <c r="O78" s="1"/>
      <c r="P78" s="1"/>
    </row>
  </sheetData>
  <sheetProtection algorithmName="SHA-512" hashValue="VEQwov2HrSRctqPWMhM2cjOEowhmQKrQFoQyzZfvY5pD2jQ9TTclJ5pV8M/XNNTJhY3zCv4To+Y8vSaB0Lxx/A==" saltValue="8mf0jSR0WgC68Ox1TahwqA==" spinCount="100000" sheet="1" objects="1" scenarios="1"/>
  <mergeCells count="22">
    <mergeCell ref="B47:C47"/>
    <mergeCell ref="B24:C24"/>
    <mergeCell ref="B25:C25"/>
    <mergeCell ref="B26:C26"/>
    <mergeCell ref="B27:C27"/>
    <mergeCell ref="B29:C29"/>
    <mergeCell ref="B30:C30"/>
    <mergeCell ref="B31:C31"/>
    <mergeCell ref="B32:C32"/>
    <mergeCell ref="B44:C44"/>
    <mergeCell ref="B45:C45"/>
    <mergeCell ref="B46:C46"/>
    <mergeCell ref="B54:C54"/>
    <mergeCell ref="D62:E62"/>
    <mergeCell ref="B69:C69"/>
    <mergeCell ref="D69:E69"/>
    <mergeCell ref="B48:C48"/>
    <mergeCell ref="B49:C49"/>
    <mergeCell ref="B50:C50"/>
    <mergeCell ref="B51:C51"/>
    <mergeCell ref="B52:C52"/>
    <mergeCell ref="B53:C5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A85ED-FF13-4908-AB42-0F6BFA9AE9EE}">
  <sheetPr>
    <tabColor rgb="FFFF9999"/>
  </sheetPr>
  <dimension ref="B2:I28"/>
  <sheetViews>
    <sheetView topLeftCell="A5" workbookViewId="0">
      <selection activeCell="B25" sqref="B25"/>
    </sheetView>
  </sheetViews>
  <sheetFormatPr baseColWidth="10" defaultColWidth="11.5546875" defaultRowHeight="14.4"/>
  <cols>
    <col min="1" max="1" width="11.5546875" style="1"/>
    <col min="2" max="2" width="29" style="1" customWidth="1"/>
    <col min="3" max="3" width="6.33203125" style="1" customWidth="1"/>
    <col min="4" max="4" width="24.33203125" style="1" customWidth="1"/>
    <col min="5" max="5" width="20" style="1" customWidth="1"/>
    <col min="6" max="6" width="11.5546875" style="1"/>
    <col min="7" max="7" width="6.109375" style="1" customWidth="1"/>
    <col min="8" max="8" width="14.6640625" style="1" customWidth="1"/>
    <col min="9" max="16384" width="11.5546875" style="1"/>
  </cols>
  <sheetData>
    <row r="2" spans="2:9" ht="30">
      <c r="B2" s="70" t="s">
        <v>401</v>
      </c>
    </row>
    <row r="3" spans="2:9">
      <c r="B3" s="145" t="s">
        <v>282</v>
      </c>
    </row>
    <row r="4" spans="2:9">
      <c r="B4" s="1" t="s">
        <v>281</v>
      </c>
      <c r="D4" s="1" t="s">
        <v>421</v>
      </c>
      <c r="F4" s="1" t="s">
        <v>283</v>
      </c>
    </row>
    <row r="5" spans="2:9">
      <c r="B5" s="267">
        <f>'P4_Plan FinanciaciónINCREMENTAL'!K7</f>
        <v>0</v>
      </c>
      <c r="D5" s="251">
        <f>'P3_Plan Inversión_INCREMENTAL'!C29</f>
        <v>0</v>
      </c>
      <c r="F5" s="252">
        <f>IF(D5=0,0,B5/D5)</f>
        <v>0</v>
      </c>
      <c r="H5" s="261" t="s">
        <v>372</v>
      </c>
      <c r="I5" s="262" t="s">
        <v>357</v>
      </c>
    </row>
    <row r="7" spans="2:9">
      <c r="B7" s="145" t="s">
        <v>326</v>
      </c>
    </row>
    <row r="8" spans="2:9">
      <c r="B8" s="1" t="s">
        <v>285</v>
      </c>
      <c r="D8" s="1" t="s">
        <v>421</v>
      </c>
      <c r="F8" s="1" t="s">
        <v>327</v>
      </c>
    </row>
    <row r="9" spans="2:9">
      <c r="B9" s="251">
        <f>'P4_Plan FinanciaciónINCREMENTAL'!C3</f>
        <v>0</v>
      </c>
      <c r="D9" s="251">
        <f>D5</f>
        <v>0</v>
      </c>
      <c r="F9" s="256">
        <f>IF(D9=0,0,100*(B9/D9))</f>
        <v>0</v>
      </c>
      <c r="G9" s="1" t="s">
        <v>408</v>
      </c>
      <c r="H9" s="261" t="s">
        <v>379</v>
      </c>
      <c r="I9" s="262" t="s">
        <v>378</v>
      </c>
    </row>
    <row r="11" spans="2:9">
      <c r="B11" s="145" t="s">
        <v>328</v>
      </c>
    </row>
    <row r="12" spans="2:9">
      <c r="B12" s="1" t="s">
        <v>329</v>
      </c>
      <c r="D12" s="1" t="s">
        <v>424</v>
      </c>
      <c r="F12" s="1" t="s">
        <v>330</v>
      </c>
    </row>
    <row r="13" spans="2:9">
      <c r="B13" s="251">
        <f>'P4_Plan FinanciaciónINCREMENTAL'!C8-'P4_Plan FinanciaciónINCREMENTAL'!C3</f>
        <v>0</v>
      </c>
      <c r="D13" s="251">
        <f>'P3_Plan Inversión_INCREMENTAL'!D29</f>
        <v>0</v>
      </c>
      <c r="F13" s="256">
        <f>IF(D13=0,0,100*(B13/D13))</f>
        <v>0</v>
      </c>
      <c r="G13" s="1" t="s">
        <v>408</v>
      </c>
      <c r="H13" s="261" t="s">
        <v>379</v>
      </c>
      <c r="I13" s="262" t="s">
        <v>380</v>
      </c>
    </row>
    <row r="15" spans="2:9">
      <c r="B15" s="145" t="s">
        <v>331</v>
      </c>
    </row>
    <row r="16" spans="2:9">
      <c r="B16" s="1" t="s">
        <v>332</v>
      </c>
      <c r="D16" s="1" t="s">
        <v>333</v>
      </c>
      <c r="F16" s="145" t="s">
        <v>338</v>
      </c>
    </row>
    <row r="17" spans="2:9">
      <c r="B17" s="269"/>
      <c r="D17" s="269"/>
      <c r="F17" s="256">
        <f>IF(D17=0,0,100*((B17-D17)/D17))</f>
        <v>0</v>
      </c>
      <c r="G17" s="1" t="s">
        <v>408</v>
      </c>
      <c r="H17" s="261" t="s">
        <v>379</v>
      </c>
      <c r="I17" s="262" t="s">
        <v>381</v>
      </c>
    </row>
    <row r="18" spans="2:9">
      <c r="B18" s="268" t="s">
        <v>385</v>
      </c>
    </row>
    <row r="19" spans="2:9">
      <c r="B19" s="145" t="s">
        <v>339</v>
      </c>
    </row>
    <row r="20" spans="2:9">
      <c r="B20" s="1" t="s">
        <v>340</v>
      </c>
      <c r="D20" s="1" t="s">
        <v>341</v>
      </c>
      <c r="F20" s="145" t="s">
        <v>338</v>
      </c>
    </row>
    <row r="21" spans="2:9">
      <c r="B21" s="269"/>
      <c r="D21" s="269"/>
      <c r="F21" s="256">
        <f>IF(D21=0,0,B21/D21)</f>
        <v>0</v>
      </c>
      <c r="H21" s="261" t="s">
        <v>379</v>
      </c>
      <c r="I21" s="262" t="s">
        <v>382</v>
      </c>
    </row>
    <row r="22" spans="2:9">
      <c r="B22" s="268" t="s">
        <v>386</v>
      </c>
      <c r="D22" s="268" t="s">
        <v>387</v>
      </c>
    </row>
    <row r="23" spans="2:9">
      <c r="B23" s="145" t="s">
        <v>286</v>
      </c>
    </row>
    <row r="24" spans="2:9">
      <c r="B24" s="1" t="s">
        <v>287</v>
      </c>
      <c r="D24" s="1" t="s">
        <v>425</v>
      </c>
      <c r="F24" s="145" t="s">
        <v>334</v>
      </c>
    </row>
    <row r="25" spans="2:9">
      <c r="B25" s="269"/>
      <c r="D25" s="251">
        <f>'P3_Plan Inversión_INCREMENTAL'!C29-'P3_Plan Inversión_INCREMENTAL'!C26-'P3_Plan Inversión_INCREMENTAL'!C25-'P3_Plan Inversión_INCREMENTAL'!C24-'P3_Plan Inversión_INCREMENTAL'!C23-'P3_Plan Inversión_INCREMENTAL'!C22-'P3_Plan Inversión_INCREMENTAL'!C21-'P3_Plan Inversión_INCREMENTAL'!C20-'P3_Plan Inversión_INCREMENTAL'!C9-'P3_Plan Inversión_INCREMENTAL'!C10-'P3_Plan Inversión_INCREMENTAL'!C11-'P3_Plan Inversión_INCREMENTAL'!C8-'P3_Plan Inversión_INCREMENTAL'!C4</f>
        <v>0</v>
      </c>
      <c r="F25" s="256">
        <f>IF(D25=0,0,100*(B28/D25))</f>
        <v>0</v>
      </c>
      <c r="G25" s="1" t="s">
        <v>408</v>
      </c>
      <c r="H25" s="261" t="s">
        <v>384</v>
      </c>
      <c r="I25" s="262" t="s">
        <v>383</v>
      </c>
    </row>
    <row r="26" spans="2:9">
      <c r="B26" s="268" t="s">
        <v>388</v>
      </c>
    </row>
    <row r="27" spans="2:9">
      <c r="B27" s="1" t="s">
        <v>293</v>
      </c>
    </row>
    <row r="28" spans="2:9">
      <c r="B28" s="253">
        <f>D25-B25</f>
        <v>0</v>
      </c>
    </row>
  </sheetData>
  <sheetProtection algorithmName="SHA-512" hashValue="665GxcUg32gCDzzeUAOwJweYq2dV5n9KVFmS5NPcbqpJnGVmniCydor9FYavkWmnelnva82Nbm7vNEDcbuJxkw==" saltValue="Y+ZebKVkpsN4n+RzCcQZ5Q=="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51463-7627-462B-A7C6-6FA6FF037DFA}">
  <sheetPr>
    <tabColor rgb="FF66FFFF"/>
  </sheetPr>
  <dimension ref="B2:G24"/>
  <sheetViews>
    <sheetView workbookViewId="0">
      <selection activeCell="B27" sqref="B27"/>
    </sheetView>
  </sheetViews>
  <sheetFormatPr baseColWidth="10" defaultColWidth="11.5546875" defaultRowHeight="14.4"/>
  <cols>
    <col min="1" max="1" width="11.5546875" style="1"/>
    <col min="2" max="2" width="75.109375" style="1" customWidth="1"/>
    <col min="3" max="3" width="12.6640625" style="1" customWidth="1"/>
    <col min="4" max="4" width="13.109375" style="1" customWidth="1"/>
    <col min="5" max="5" width="13.33203125" style="1" customWidth="1"/>
    <col min="6" max="16384" width="11.5546875" style="1"/>
  </cols>
  <sheetData>
    <row r="2" spans="2:7" ht="30">
      <c r="B2" s="70" t="s">
        <v>402</v>
      </c>
    </row>
    <row r="4" spans="2:7" ht="28.8">
      <c r="C4" s="144" t="s">
        <v>414</v>
      </c>
      <c r="D4" s="144" t="s">
        <v>415</v>
      </c>
      <c r="E4" s="144" t="s">
        <v>416</v>
      </c>
    </row>
    <row r="5" spans="2:7">
      <c r="B5" s="145" t="s">
        <v>196</v>
      </c>
      <c r="C5" s="248">
        <f>E1_Resultadoempresasininversión!C5+P2_DatosExplotaciónINCREMENTAL!C31</f>
        <v>0</v>
      </c>
      <c r="D5" s="248">
        <f>E1_Resultadoempresasininversión!D5+P2_DatosExplotaciónINCREMENTAL!C32</f>
        <v>0</v>
      </c>
      <c r="E5" s="248">
        <f>E1_Resultadoempresasininversión!E5+P2_DatosExplotaciónINCREMENTAL!C33</f>
        <v>0</v>
      </c>
      <c r="F5" s="261" t="s">
        <v>344</v>
      </c>
      <c r="G5" s="262" t="s">
        <v>352</v>
      </c>
    </row>
    <row r="6" spans="2:7">
      <c r="B6" s="145" t="s">
        <v>203</v>
      </c>
      <c r="C6" s="248">
        <f>E1_Resultadoempresasininversión!C6+P2_DatosExplotaciónINCREMENTAL!C46</f>
        <v>0</v>
      </c>
      <c r="D6" s="248">
        <f>E1_Resultadoempresasininversión!D6+P2_DatosExplotaciónINCREMENTAL!C47</f>
        <v>0</v>
      </c>
      <c r="E6" s="248">
        <f>E1_Resultadoempresasininversión!E6+P2_DatosExplotaciónINCREMENTAL!C48</f>
        <v>0</v>
      </c>
      <c r="F6" s="261" t="s">
        <v>344</v>
      </c>
      <c r="G6" s="262" t="s">
        <v>352</v>
      </c>
    </row>
    <row r="7" spans="2:7">
      <c r="B7" s="145" t="s">
        <v>197</v>
      </c>
      <c r="C7" s="248">
        <f>E1_Resultadoempresasininversión!C7+P2_DatosExplotaciónINCREMENTAL!F31+P2_DatosExplotaciónINCREMENTAL!C7+P2_DatosExplotaciónINCREMENTAL!C8+'Análisis económico estático'!C15+'Análisis económico estático'!C16</f>
        <v>0</v>
      </c>
      <c r="D7" s="248">
        <f>E1_Resultadoempresasininversión!D7+P2_DatosExplotaciónINCREMENTAL!F32+((P2_DatosExplotaciónINCREMENTAL!C7+P2_DatosExplotaciónINCREMENTAL!C8)*(1+P2_DatosExplotaciónINCREMENTAL!F2*0.01))</f>
        <v>0</v>
      </c>
      <c r="E7" s="248">
        <f>E1_Resultadoempresasininversión!E7+P2_DatosExplotaciónINCREMENTAL!F33+((P2_DatosExplotaciónINCREMENTAL!C7+P2_DatosExplotaciónINCREMENTAL!C8)*(1+P2_DatosExplotaciónINCREMENTAL!F2*0.01)^2)</f>
        <v>0</v>
      </c>
      <c r="F7" s="261" t="s">
        <v>351</v>
      </c>
      <c r="G7" s="262" t="s">
        <v>352</v>
      </c>
    </row>
    <row r="8" spans="2:7">
      <c r="B8" s="145" t="s">
        <v>204</v>
      </c>
      <c r="C8" s="258">
        <f>C5-C7</f>
        <v>0</v>
      </c>
      <c r="D8" s="258">
        <f t="shared" ref="D8:E8" si="0">D5-D7</f>
        <v>0</v>
      </c>
      <c r="E8" s="258">
        <f t="shared" si="0"/>
        <v>0</v>
      </c>
      <c r="F8" s="261" t="s">
        <v>351</v>
      </c>
      <c r="G8" s="262" t="s">
        <v>352</v>
      </c>
    </row>
    <row r="9" spans="2:7">
      <c r="B9" s="145" t="s">
        <v>205</v>
      </c>
      <c r="C9" s="248">
        <f>E1_Resultadoempresasininversión!C9+P2_DatosExplotaciónINCREMENTAL!C11</f>
        <v>0</v>
      </c>
      <c r="D9" s="248">
        <f>E1_Resultadoempresasininversión!D9+P2_DatosExplotaciónINCREMENTAL!C11*(1+P2_DatosExplotaciónINCREMENTAL!F2*0.01)</f>
        <v>0</v>
      </c>
      <c r="E9" s="248">
        <f>E1_Resultadoempresasininversión!E9+P2_DatosExplotaciónINCREMENTAL!C11*(1+P2_DatosExplotaciónINCREMENTAL!F2*0.01)^2</f>
        <v>0</v>
      </c>
      <c r="F9" s="261" t="s">
        <v>351</v>
      </c>
      <c r="G9" s="262" t="s">
        <v>352</v>
      </c>
    </row>
    <row r="10" spans="2:7">
      <c r="B10" s="145" t="s">
        <v>198</v>
      </c>
      <c r="C10" s="248">
        <f>E1_Resultadoempresasininversión!C10+P2_DatosExplotaciónINCREMENTAL!C3+P2_DatosExplotaciónINCREMENTAL!C4+P2_DatosExplotaciónINCREMENTAL!C5+P2_DatosExplotaciónINCREMENTAL!C6+P2_DatosExplotaciónINCREMENTAL!C9+P2_DatosExplotaciónINCREMENTAL!C10+P2_DatosExplotaciónINCREMENTAL!C12+P2_DatosExplotaciónINCREMENTAL!C13</f>
        <v>0</v>
      </c>
      <c r="D10" s="248">
        <f>E1_Resultadoempresasininversión!D10+((P2_DatosExplotaciónINCREMENTAL!C3+P2_DatosExplotaciónINCREMENTAL!C4+P2_DatosExplotaciónINCREMENTAL!C5+P2_DatosExplotaciónINCREMENTAL!C6+P2_DatosExplotaciónINCREMENTAL!C9+P2_DatosExplotaciónINCREMENTAL!C10+P2_DatosExplotaciónINCREMENTAL!C12+P2_DatosExplotaciónINCREMENTAL!C13)*(1+P2_DatosExplotaciónINCREMENTAL!F2*0.01))</f>
        <v>0</v>
      </c>
      <c r="E10" s="248">
        <f>E1_Resultadoempresasininversión!E10+((P2_DatosExplotaciónINCREMENTAL!C3+P2_DatosExplotaciónINCREMENTAL!C4+P2_DatosExplotaciónINCREMENTAL!C5+P2_DatosExplotaciónINCREMENTAL!C6+P2_DatosExplotaciónINCREMENTAL!C9+P2_DatosExplotaciónINCREMENTAL!C10+P2_DatosExplotaciónINCREMENTAL!C12+P2_DatosExplotaciónINCREMENTAL!C13)*(1+P2_DatosExplotaciónINCREMENTAL!F2*0.01)^2)</f>
        <v>0</v>
      </c>
      <c r="F10" s="261" t="s">
        <v>351</v>
      </c>
      <c r="G10" s="262" t="s">
        <v>352</v>
      </c>
    </row>
    <row r="11" spans="2:7">
      <c r="B11" s="145" t="s">
        <v>199</v>
      </c>
      <c r="C11" s="248">
        <f>E1_Resultadoempresasininversión!C11+'Análisis económico estático'!C18</f>
        <v>0</v>
      </c>
      <c r="D11" s="248">
        <f>E1_Resultadoempresasininversión!D11+'Análisis económico estático'!D18</f>
        <v>0</v>
      </c>
      <c r="E11" s="248">
        <f>E1_Resultadoempresasininversión!E11+'Análisis económico estático'!E18</f>
        <v>0</v>
      </c>
      <c r="F11" s="261" t="s">
        <v>351</v>
      </c>
      <c r="G11" s="262" t="s">
        <v>352</v>
      </c>
    </row>
    <row r="12" spans="2:7">
      <c r="B12" s="145" t="s">
        <v>206</v>
      </c>
      <c r="C12" s="258">
        <f>C8-C9-C10-C11</f>
        <v>0</v>
      </c>
      <c r="D12" s="258">
        <f t="shared" ref="D12:E12" si="1">D8-D9-D10-D11</f>
        <v>0</v>
      </c>
      <c r="E12" s="258">
        <f t="shared" si="1"/>
        <v>0</v>
      </c>
      <c r="F12" s="261" t="s">
        <v>351</v>
      </c>
      <c r="G12" s="262" t="s">
        <v>352</v>
      </c>
    </row>
    <row r="13" spans="2:7">
      <c r="B13" s="145" t="s">
        <v>200</v>
      </c>
      <c r="C13" s="248">
        <f>E1_Resultadoempresasininversión!C13+'Análisis económico estático'!C14</f>
        <v>0</v>
      </c>
      <c r="D13" s="248">
        <f>E1_Resultadoempresasininversión!D13+'Análisis económico estático'!D14</f>
        <v>0</v>
      </c>
      <c r="E13" s="248">
        <f>E1_Resultadoempresasininversión!E13+'Análisis económico estático'!E14</f>
        <v>0</v>
      </c>
      <c r="F13" s="261" t="s">
        <v>351</v>
      </c>
      <c r="G13" s="262" t="s">
        <v>352</v>
      </c>
    </row>
    <row r="14" spans="2:7">
      <c r="B14" s="145" t="s">
        <v>207</v>
      </c>
      <c r="C14" s="258">
        <f>C12-C13</f>
        <v>0</v>
      </c>
      <c r="D14" s="258">
        <f t="shared" ref="D14:E14" si="2">D12-D13</f>
        <v>0</v>
      </c>
      <c r="E14" s="258">
        <f t="shared" si="2"/>
        <v>0</v>
      </c>
      <c r="F14" s="261" t="s">
        <v>351</v>
      </c>
      <c r="G14" s="262" t="s">
        <v>352</v>
      </c>
    </row>
    <row r="15" spans="2:7">
      <c r="B15" s="145" t="s">
        <v>201</v>
      </c>
      <c r="C15" s="248">
        <f>E1_Resultadoempresasininversión!C15</f>
        <v>0</v>
      </c>
      <c r="D15" s="248">
        <f>E1_Resultadoempresasininversión!D15</f>
        <v>0</v>
      </c>
      <c r="E15" s="248">
        <f>E1_Resultadoempresasininversión!E15</f>
        <v>0</v>
      </c>
      <c r="F15" s="261" t="s">
        <v>351</v>
      </c>
      <c r="G15" s="262" t="s">
        <v>352</v>
      </c>
    </row>
    <row r="16" spans="2:7">
      <c r="B16" s="145" t="s">
        <v>208</v>
      </c>
      <c r="C16" s="257">
        <f>C14+C15</f>
        <v>0</v>
      </c>
      <c r="D16" s="257">
        <f t="shared" ref="D16:E16" si="3">D14+D15</f>
        <v>0</v>
      </c>
      <c r="E16" s="257">
        <f t="shared" si="3"/>
        <v>0</v>
      </c>
      <c r="F16" s="261" t="s">
        <v>351</v>
      </c>
      <c r="G16" s="262" t="s">
        <v>352</v>
      </c>
    </row>
    <row r="17" spans="2:7">
      <c r="B17" s="145" t="s">
        <v>202</v>
      </c>
      <c r="C17" s="248">
        <f>E1_Resultadoempresasininversión!C17+'Análisis económico estático'!C22</f>
        <v>0</v>
      </c>
      <c r="D17" s="248">
        <f>E1_Resultadoempresasininversión!D17+'Análisis económico estático'!D22</f>
        <v>0</v>
      </c>
      <c r="E17" s="248">
        <f>E1_Resultadoempresasininversión!E17+'Análisis económico estático'!E22</f>
        <v>0</v>
      </c>
      <c r="F17" s="261" t="s">
        <v>351</v>
      </c>
      <c r="G17" s="262" t="s">
        <v>352</v>
      </c>
    </row>
    <row r="18" spans="2:7">
      <c r="B18" s="145" t="s">
        <v>209</v>
      </c>
      <c r="C18" s="257">
        <f>C16-C17</f>
        <v>0</v>
      </c>
      <c r="D18" s="257">
        <f t="shared" ref="D18:E18" si="4">D16-D17</f>
        <v>0</v>
      </c>
      <c r="E18" s="257">
        <f t="shared" si="4"/>
        <v>0</v>
      </c>
      <c r="F18" s="261" t="s">
        <v>351</v>
      </c>
      <c r="G18" s="262" t="s">
        <v>352</v>
      </c>
    </row>
    <row r="21" spans="2:7">
      <c r="B21" s="145" t="s">
        <v>418</v>
      </c>
    </row>
    <row r="22" spans="2:7">
      <c r="B22" s="1" t="s">
        <v>420</v>
      </c>
    </row>
    <row r="23" spans="2:7">
      <c r="B23" s="1" t="s">
        <v>419</v>
      </c>
    </row>
    <row r="24" spans="2:7">
      <c r="B24" s="1" t="s">
        <v>417</v>
      </c>
    </row>
  </sheetData>
  <sheetProtection algorithmName="SHA-512" hashValue="WVrbNskreNXJprLjI0KsWUmZ1aqMHl6kHqXs5XiGCaKjOC509gJPoQ5YGd5bTQHhLj52tjgtFe/IhMCMLQ5BSw==" saltValue="HfQTXE7gzr7TTYiaAQLfi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Instrucciones</vt:lpstr>
      <vt:lpstr>P1_LíneasExplotaciónINCREMENTAL</vt:lpstr>
      <vt:lpstr>P2_DatosExplotaciónINCREMENTAL</vt:lpstr>
      <vt:lpstr>P3_Plan Inversión_INCREMENTAL</vt:lpstr>
      <vt:lpstr>P4_Plan FinanciaciónINCREMENTAL</vt:lpstr>
      <vt:lpstr>E1_Resultadoempresasininversión</vt:lpstr>
      <vt:lpstr>E2_PJ_INDICADORES CONTABLES</vt:lpstr>
      <vt:lpstr>E2_PF_INDICADORES CONTABLES</vt:lpstr>
      <vt:lpstr>S1_CUENTA RESULTADOS SOLICITUD</vt:lpstr>
      <vt:lpstr>S2_Análisis económico dinámico</vt:lpstr>
      <vt:lpstr>S3.Análisis Financiero</vt:lpstr>
      <vt:lpstr>Análisis económico estático</vt:lpstr>
      <vt:lpstr>Análisis Punto Muerto</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C. Rodríguez Rodríguez</dc:creator>
  <cp:lastModifiedBy>Manuel C. Rodríguez Rodríguez</cp:lastModifiedBy>
  <dcterms:created xsi:type="dcterms:W3CDTF">2014-06-21T08:16:33Z</dcterms:created>
  <dcterms:modified xsi:type="dcterms:W3CDTF">2026-01-11T12:42:06Z</dcterms:modified>
</cp:coreProperties>
</file>